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ml.chartshapes+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ml.chartshapes+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ml.chartshapes+xml"/>
  <Override PartName="/xl/charts/chart16.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xml"/>
  <Override PartName="/xl/charts/chart17.xml" ContentType="application/vnd.openxmlformats-officedocument.drawingml.chart+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0" yWindow="6345" windowWidth="19260" windowHeight="5130" tabRatio="688" firstSheet="13" activeTab="15"/>
  </bookViews>
  <sheets>
    <sheet name="capa" sheetId="389" r:id="rId1"/>
    <sheet name="introducao" sheetId="6" r:id="rId2"/>
    <sheet name="fontes" sheetId="7" r:id="rId3"/>
    <sheet name="6populacao3" sheetId="535" r:id="rId4"/>
    <sheet name="7empregoINE3" sheetId="536" r:id="rId5"/>
    <sheet name="8desemprego_INE3" sheetId="537" r:id="rId6"/>
    <sheet name="9dgert" sheetId="487" r:id="rId7"/>
    <sheet name="10desemprego_IEFP" sheetId="497" r:id="rId8"/>
    <sheet name="11desemprego_IEFP" sheetId="498" r:id="rId9"/>
    <sheet name="12fp_ine_trim" sheetId="532" r:id="rId10"/>
    <sheet name="13empresarial" sheetId="541" r:id="rId11"/>
    <sheet name="14ganhos" sheetId="458" r:id="rId12"/>
    <sheet name="15salários" sheetId="502" r:id="rId13"/>
    <sheet name="16irct" sheetId="491" r:id="rId14"/>
    <sheet name="17acidentes" sheetId="540" r:id="rId15"/>
    <sheet name="18ssocial" sheetId="544" r:id="rId16"/>
    <sheet name="19ssocial" sheetId="543" r:id="rId17"/>
    <sheet name="20destaque" sheetId="499" r:id="rId18"/>
    <sheet name="21destaque" sheetId="538" r:id="rId19"/>
    <sheet name="22conceito" sheetId="26" r:id="rId20"/>
    <sheet name="23conceito" sheetId="27" r:id="rId21"/>
    <sheet name="contracapa" sheetId="28" r:id="rId22"/>
  </sheets>
  <externalReferences>
    <externalReference r:id="rId23"/>
    <externalReference r:id="rId24"/>
  </externalReferences>
  <definedNames>
    <definedName name="acidentes" localSheetId="14">#REF!</definedName>
    <definedName name="acidentes" localSheetId="15">#REF!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'12fp_ine_trim'!$A$1:$O$50</definedName>
    <definedName name="_xlnm.Print_Area" localSheetId="10">'13empresarial'!$A$1:$Y$60</definedName>
    <definedName name="_xlnm.Print_Area" localSheetId="11">'14ganhos'!$A$1:$P$62</definedName>
    <definedName name="_xlnm.Print_Area" localSheetId="12">'15salários'!$A$1:$K$49</definedName>
    <definedName name="_xlnm.Print_Area" localSheetId="13">'16irct'!$A$1:$R$76</definedName>
    <definedName name="_xlnm.Print_Area" localSheetId="14">'17acidentes'!$A$1:$AC$80</definedName>
    <definedName name="_xlnm.Print_Area" localSheetId="15">'18ssocial'!$A$1:$N$69</definedName>
    <definedName name="_xlnm.Print_Area" localSheetId="16">'19ssocial'!$A$1:$O$72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'6populacao3'!$A$1:$P$60</definedName>
    <definedName name="_xlnm.Print_Area" localSheetId="4">'7empregoINE3'!$A$1:$P$70</definedName>
    <definedName name="_xlnm.Print_Area" localSheetId="5">'8desemprego_INE3'!$A$1:$P$66</definedName>
    <definedName name="_xlnm.Print_Area" localSheetId="6">'9dgert'!$A$1:$K$81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0">#REF!</definedName>
    <definedName name="Changes" localSheetId="11">#REF!</definedName>
    <definedName name="Changes" localSheetId="12">#REF!</definedName>
    <definedName name="Changes" localSheetId="18">#REF!</definedName>
    <definedName name="Changes">#REF!</definedName>
    <definedName name="Comments" localSheetId="9">#REF!</definedName>
    <definedName name="Comments" localSheetId="11">#REF!</definedName>
    <definedName name="Comments" localSheetId="12">#REF!</definedName>
    <definedName name="Comments" localSheetId="18">#REF!</definedName>
    <definedName name="Comments">#REF!</definedName>
    <definedName name="Contact" localSheetId="9">#REF!</definedName>
    <definedName name="Contact" localSheetId="11">#REF!</definedName>
    <definedName name="Contact" localSheetId="12">#REF!</definedName>
    <definedName name="Contact" localSheetId="18">#REF!</definedName>
    <definedName name="Contact">#REF!</definedName>
    <definedName name="Country" localSheetId="9">#REF!</definedName>
    <definedName name="Country" localSheetId="11">#REF!</definedName>
    <definedName name="Country" localSheetId="12">#REF!</definedName>
    <definedName name="Country" localSheetId="18">#REF!</definedName>
    <definedName name="Country">#REF!</definedName>
    <definedName name="CV_employed" localSheetId="9">#REF!</definedName>
    <definedName name="CV_employed" localSheetId="11">#REF!</definedName>
    <definedName name="CV_employed" localSheetId="12">#REF!</definedName>
    <definedName name="CV_employed" localSheetId="18">#REF!</definedName>
    <definedName name="CV_employed">#REF!</definedName>
    <definedName name="CV_parttime" localSheetId="9">#REF!</definedName>
    <definedName name="CV_parttime" localSheetId="11">#REF!</definedName>
    <definedName name="CV_parttime" localSheetId="12">#REF!</definedName>
    <definedName name="CV_parttime" localSheetId="18">#REF!</definedName>
    <definedName name="CV_parttime">#REF!</definedName>
    <definedName name="CV_unemployed" localSheetId="9">#REF!</definedName>
    <definedName name="CV_unemployed" localSheetId="11">#REF!</definedName>
    <definedName name="CV_unemployed" localSheetId="12">#REF!</definedName>
    <definedName name="CV_unemployed" localSheetId="18">#REF!</definedName>
    <definedName name="CV_unemployed">#REF!</definedName>
    <definedName name="CV_unemploymentRate" localSheetId="9">#REF!</definedName>
    <definedName name="CV_unemploymentRate" localSheetId="11">#REF!</definedName>
    <definedName name="CV_unemploymentRate" localSheetId="12">#REF!</definedName>
    <definedName name="CV_unemploymentRate" localSheetId="18">#REF!</definedName>
    <definedName name="CV_unemploymentRate">#REF!</definedName>
    <definedName name="CV_UsualHours" localSheetId="9">#REF!</definedName>
    <definedName name="CV_UsualHours" localSheetId="11">#REF!</definedName>
    <definedName name="CV_UsualHours" localSheetId="12">#REF!</definedName>
    <definedName name="CV_UsualHours" localSheetId="18">#REF!</definedName>
    <definedName name="CV_UsualHours">#REF!</definedName>
    <definedName name="dsadsa" localSheetId="9">#REF!</definedName>
    <definedName name="dsadsa" localSheetId="12">#REF!</definedName>
    <definedName name="dsadsa" localSheetId="18">#REF!</definedName>
    <definedName name="dsadsa">#REF!</definedName>
    <definedName name="email" localSheetId="9">#REF!</definedName>
    <definedName name="email" localSheetId="11">#REF!</definedName>
    <definedName name="email" localSheetId="12">#REF!</definedName>
    <definedName name="email" localSheetId="18">#REF!</definedName>
    <definedName name="email">#REF!</definedName>
    <definedName name="hdbtrgs" localSheetId="9">#REF!</definedName>
    <definedName name="hdbtrgs" localSheetId="12">#REF!</definedName>
    <definedName name="hdbtrgs" localSheetId="18">#REF!</definedName>
    <definedName name="hdbtrgs">#REF!</definedName>
    <definedName name="Limit_a_q" localSheetId="9">#REF!</definedName>
    <definedName name="Limit_a_q" localSheetId="11">#REF!</definedName>
    <definedName name="Limit_a_q" localSheetId="12">#REF!</definedName>
    <definedName name="Limit_a_q" localSheetId="18">#REF!</definedName>
    <definedName name="Limit_a_q">#REF!</definedName>
    <definedName name="Limit_b_a" localSheetId="9">#REF!</definedName>
    <definedName name="Limit_b_a" localSheetId="11">#REF!</definedName>
    <definedName name="Limit_b_a" localSheetId="12">#REF!</definedName>
    <definedName name="Limit_b_a" localSheetId="18">#REF!</definedName>
    <definedName name="Limit_b_a">#REF!</definedName>
    <definedName name="Limit_b_q" localSheetId="9">#REF!</definedName>
    <definedName name="Limit_b_q" localSheetId="11">#REF!</definedName>
    <definedName name="Limit_b_q" localSheetId="12">#REF!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8">#REF!</definedName>
    <definedName name="NR_NonContacts">#REF!</definedName>
    <definedName name="NR_Other" localSheetId="9">#REF!</definedName>
    <definedName name="NR_Other" localSheetId="11">#REF!</definedName>
    <definedName name="NR_Other" localSheetId="12">#REF!</definedName>
    <definedName name="NR_Other" localSheetId="18">#REF!</definedName>
    <definedName name="NR_Other">#REF!</definedName>
    <definedName name="NR_Refusals" localSheetId="9">#REF!</definedName>
    <definedName name="NR_Refusals" localSheetId="11">#REF!</definedName>
    <definedName name="NR_Refusals" localSheetId="12">#REF!</definedName>
    <definedName name="NR_Refusals" localSheetId="18">#REF!</definedName>
    <definedName name="NR_Refusals">#REF!</definedName>
    <definedName name="NR_Total" localSheetId="9">#REF!</definedName>
    <definedName name="NR_Total" localSheetId="11">#REF!</definedName>
    <definedName name="NR_Total" localSheetId="12">#REF!</definedName>
    <definedName name="NR_Total" localSheetId="18">#REF!</definedName>
    <definedName name="NR_Total">#REF!</definedName>
    <definedName name="Quarter" localSheetId="9">#REF!</definedName>
    <definedName name="Quarter" localSheetId="11">#REF!</definedName>
    <definedName name="Quarter" localSheetId="12">#REF!</definedName>
    <definedName name="Quarter" localSheetId="18">#REF!</definedName>
    <definedName name="Quarter">#REF!</definedName>
    <definedName name="Telephone" localSheetId="9">#REF!</definedName>
    <definedName name="Telephone" localSheetId="11">#REF!</definedName>
    <definedName name="Telephone" localSheetId="12">#REF!</definedName>
    <definedName name="Telephone" localSheetId="18">#REF!</definedName>
    <definedName name="Telephone">#REF!</definedName>
    <definedName name="topo" localSheetId="0">capa!$O$6</definedName>
    <definedName name="ue">#REF!</definedName>
    <definedName name="Year" localSheetId="9">#REF!</definedName>
    <definedName name="Year" localSheetId="11">#REF!</definedName>
    <definedName name="Year" localSheetId="12">#REF!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'12fp_ine_trim'!$A$1:$O$50</definedName>
    <definedName name="Z_5859C3A0_D6FB_40D9_B6C2_346CB5A63A0A_.wvu.PrintArea" localSheetId="11" hidden="1">'14ganhos'!$A$1:$P$62</definedName>
    <definedName name="Z_5859C3A0_D6FB_40D9_B6C2_346CB5A63A0A_.wvu.PrintArea" localSheetId="12" hidden="1">'15salários'!$A$1:$K$49</definedName>
    <definedName name="Z_5859C3A0_D6FB_40D9_B6C2_346CB5A63A0A_.wvu.PrintArea" localSheetId="13" hidden="1">'16irct'!$A$1:$S$76</definedName>
    <definedName name="Z_5859C3A0_D6FB_40D9_B6C2_346CB5A63A0A_.wvu.PrintArea" localSheetId="15" hidden="1">'18ssocial'!$A$1:$N$69</definedName>
    <definedName name="Z_5859C3A0_D6FB_40D9_B6C2_346CB5A63A0A_.wvu.PrintArea" localSheetId="16" hidden="1">'19ssocial'!$A$1:$O$72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'6populacao3'!$A$1:$P$60</definedName>
    <definedName name="Z_5859C3A0_D6FB_40D9_B6C2_346CB5A63A0A_.wvu.PrintArea" localSheetId="4" hidden="1">'7empregoINE3'!$A$1:$P$70</definedName>
    <definedName name="Z_5859C3A0_D6FB_40D9_B6C2_346CB5A63A0A_.wvu.PrintArea" localSheetId="5" hidden="1">'8desemprego_INE3'!$A$1:$P$66</definedName>
    <definedName name="Z_5859C3A0_D6FB_40D9_B6C2_346CB5A63A0A_.wvu.PrintArea" localSheetId="6" hidden="1">'9dgert'!$A$1:$K$81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'12fp_ine_trim'!#REF!,'12fp_ine_trim'!#REF!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'9dgert'!#REF!,'9dgert'!#REF!,'9dgert'!#REF!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'12fp_ine_trim'!$A$1:$O$50</definedName>
    <definedName name="Z_87E9DA1B_1CEB_458D_87A5_C4E38BAE485A_.wvu.PrintArea" localSheetId="11" hidden="1">'14ganhos'!$A$1:$P$62</definedName>
    <definedName name="Z_87E9DA1B_1CEB_458D_87A5_C4E38BAE485A_.wvu.PrintArea" localSheetId="12" hidden="1">'15salários'!$A$1:$K$49</definedName>
    <definedName name="Z_87E9DA1B_1CEB_458D_87A5_C4E38BAE485A_.wvu.PrintArea" localSheetId="13" hidden="1">'16irct'!$A$1:$S$76</definedName>
    <definedName name="Z_87E9DA1B_1CEB_458D_87A5_C4E38BAE485A_.wvu.PrintArea" localSheetId="15" hidden="1">'18ssocial'!$A$1:$N$69</definedName>
    <definedName name="Z_87E9DA1B_1CEB_458D_87A5_C4E38BAE485A_.wvu.PrintArea" localSheetId="16" hidden="1">'19ssocial'!$A$1:$O$72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'6populacao3'!$A$1:$P$60</definedName>
    <definedName name="Z_87E9DA1B_1CEB_458D_87A5_C4E38BAE485A_.wvu.PrintArea" localSheetId="4" hidden="1">'7empregoINE3'!$A$1:$P$70</definedName>
    <definedName name="Z_87E9DA1B_1CEB_458D_87A5_C4E38BAE485A_.wvu.PrintArea" localSheetId="5" hidden="1">'8desemprego_INE3'!$A$1:$P$66</definedName>
    <definedName name="Z_87E9DA1B_1CEB_458D_87A5_C4E38BAE485A_.wvu.PrintArea" localSheetId="6" hidden="1">'9dgert'!$A$1:$K$81</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'12fp_ine_trim'!#REF!,'12fp_ine_trim'!#REF!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'9dgert'!#REF!,'9dgert'!#REF!,'9dgert'!#REF!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'12fp_ine_trim'!$A$1:$O$50</definedName>
    <definedName name="Z_D8E90C30_C61D_40A7_989F_8651AA8E91E2_.wvu.PrintArea" localSheetId="11" hidden="1">'14ganhos'!$A$1:$P$62</definedName>
    <definedName name="Z_D8E90C30_C61D_40A7_989F_8651AA8E91E2_.wvu.PrintArea" localSheetId="12" hidden="1">'15salários'!$A$1:$K$49</definedName>
    <definedName name="Z_D8E90C30_C61D_40A7_989F_8651AA8E91E2_.wvu.PrintArea" localSheetId="13" hidden="1">'16irct'!$A$1:$S$76</definedName>
    <definedName name="Z_D8E90C30_C61D_40A7_989F_8651AA8E91E2_.wvu.PrintArea" localSheetId="15" hidden="1">'18ssocial'!$A$1:$N$69</definedName>
    <definedName name="Z_D8E90C30_C61D_40A7_989F_8651AA8E91E2_.wvu.PrintArea" localSheetId="16" hidden="1">'19ssocial'!$A$1:$O$72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'6populacao3'!$A$1:$P$60</definedName>
    <definedName name="Z_D8E90C30_C61D_40A7_989F_8651AA8E91E2_.wvu.PrintArea" localSheetId="4" hidden="1">'7empregoINE3'!$A$1:$P$70</definedName>
    <definedName name="Z_D8E90C30_C61D_40A7_989F_8651AA8E91E2_.wvu.PrintArea" localSheetId="5" hidden="1">'8desemprego_INE3'!$A$1:$P$66</definedName>
    <definedName name="Z_D8E90C30_C61D_40A7_989F_8651AA8E91E2_.wvu.PrintArea" localSheetId="6" hidden="1">'9dgert'!$A$1:$K$81</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'12fp_ine_trim'!#REF!,'12fp_ine_trim'!#REF!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'9dgert'!#REF!,'9dgert'!#REF!,'9dgert'!#REF!</definedName>
  </definedNames>
  <calcPr calcId="125725"/>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C69" i="544"/>
  <c r="K44"/>
  <c r="J44"/>
  <c r="I44"/>
  <c r="H44"/>
  <c r="G44"/>
  <c r="F44"/>
  <c r="E44"/>
  <c r="K43"/>
  <c r="AH27"/>
  <c r="AG27"/>
  <c r="AF27"/>
  <c r="AE27"/>
  <c r="AD27"/>
  <c r="AM27" s="1"/>
  <c r="AH26"/>
  <c r="AG26"/>
  <c r="AF26"/>
  <c r="AE26"/>
  <c r="AD26"/>
  <c r="AM26" s="1"/>
  <c r="AH25"/>
  <c r="AG25"/>
  <c r="AF25"/>
  <c r="AE25"/>
  <c r="AD25"/>
  <c r="AM25" s="1"/>
  <c r="AH24"/>
  <c r="AG24"/>
  <c r="AF24"/>
  <c r="AE24"/>
  <c r="AD24"/>
  <c r="AM24" s="1"/>
  <c r="AH23"/>
  <c r="AG23"/>
  <c r="AF23"/>
  <c r="AE23"/>
  <c r="AD23"/>
  <c r="AM23" s="1"/>
  <c r="AH22"/>
  <c r="AG22"/>
  <c r="AF22"/>
  <c r="AE22"/>
  <c r="AD22"/>
  <c r="AM22" s="1"/>
  <c r="AH21"/>
  <c r="AG21"/>
  <c r="AF21"/>
  <c r="AE21"/>
  <c r="AD21"/>
  <c r="AM21" s="1"/>
  <c r="AH20"/>
  <c r="AG20"/>
  <c r="AF20"/>
  <c r="AE20"/>
  <c r="AD20"/>
  <c r="AM20" s="1"/>
  <c r="AH19"/>
  <c r="AG19"/>
  <c r="AF19"/>
  <c r="AE19"/>
  <c r="AD19"/>
  <c r="AM19" s="1"/>
  <c r="AH18"/>
  <c r="AG18"/>
  <c r="AF18"/>
  <c r="AE18"/>
  <c r="AD18"/>
  <c r="AM18" s="1"/>
  <c r="AH17"/>
  <c r="AG17"/>
  <c r="AF17"/>
  <c r="AE17"/>
  <c r="AD17"/>
  <c r="AM17" s="1"/>
  <c r="AH16"/>
  <c r="AG16"/>
  <c r="AF16"/>
  <c r="AE16"/>
  <c r="AD16"/>
  <c r="AM16" s="1"/>
  <c r="AH15"/>
  <c r="AG15"/>
  <c r="AF15"/>
  <c r="AE15"/>
  <c r="AD15"/>
  <c r="AM15" s="1"/>
  <c r="AH14"/>
  <c r="AG14"/>
  <c r="AF14"/>
  <c r="AE14"/>
  <c r="AD14"/>
  <c r="AM14" s="1"/>
  <c r="AH13"/>
  <c r="AG13"/>
  <c r="AF13"/>
  <c r="AE13"/>
  <c r="AD13"/>
  <c r="AM13" s="1"/>
  <c r="AH12"/>
  <c r="AG12"/>
  <c r="AF12"/>
  <c r="AE12"/>
  <c r="AD12"/>
  <c r="AM12" s="1"/>
  <c r="AH11"/>
  <c r="AG11"/>
  <c r="AF11"/>
  <c r="AE11"/>
  <c r="AD11"/>
  <c r="AM11" s="1"/>
  <c r="AH10"/>
  <c r="AG10"/>
  <c r="AF10"/>
  <c r="AE10"/>
  <c r="AD10"/>
  <c r="AM10" s="1"/>
  <c r="AH9"/>
  <c r="AG9"/>
  <c r="AF9"/>
  <c r="AE9"/>
  <c r="AD9"/>
  <c r="AM9" s="1"/>
  <c r="AH8"/>
  <c r="AG8"/>
  <c r="AF8"/>
  <c r="AE8"/>
  <c r="AD8"/>
  <c r="AM8" s="1"/>
  <c r="K7"/>
  <c r="AN6"/>
  <c r="K6"/>
  <c r="J6"/>
  <c r="I6"/>
  <c r="H6"/>
  <c r="G6"/>
  <c r="F6"/>
  <c r="K72" i="543"/>
  <c r="M65"/>
  <c r="L65"/>
  <c r="K65"/>
  <c r="J65"/>
  <c r="I65"/>
  <c r="H65"/>
  <c r="G65"/>
  <c r="F65"/>
  <c r="E65"/>
  <c r="U8" i="536"/>
  <c r="S8"/>
  <c r="R8"/>
  <c r="AO8" i="544" l="1"/>
  <c r="AN8"/>
  <c r="AO10"/>
  <c r="AN10"/>
  <c r="AO12"/>
  <c r="AN12"/>
  <c r="AO14"/>
  <c r="AN14"/>
  <c r="AO16"/>
  <c r="AN16"/>
  <c r="AO18"/>
  <c r="AN18"/>
  <c r="AO20"/>
  <c r="AN20"/>
  <c r="AO22"/>
  <c r="AN22"/>
  <c r="AO24"/>
  <c r="AN24"/>
  <c r="AO26"/>
  <c r="AN26"/>
  <c r="AO9"/>
  <c r="AN9"/>
  <c r="AO11"/>
  <c r="AN11"/>
  <c r="AO13"/>
  <c r="AN13"/>
  <c r="AO15"/>
  <c r="AN15"/>
  <c r="AO17"/>
  <c r="AN17"/>
  <c r="AO19"/>
  <c r="AN19"/>
  <c r="AO21"/>
  <c r="AN21"/>
  <c r="AO23"/>
  <c r="AN23"/>
  <c r="AO25"/>
  <c r="AN25"/>
  <c r="AO27"/>
  <c r="AN27"/>
  <c r="Q19" i="491"/>
  <c r="N19"/>
  <c r="N45" i="536" l="1"/>
  <c r="L45"/>
  <c r="J45"/>
  <c r="H45"/>
  <c r="F45"/>
  <c r="N35" i="535"/>
  <c r="L35"/>
  <c r="J35"/>
  <c r="H35"/>
  <c r="F35"/>
  <c r="F46" i="536" l="1"/>
  <c r="J46"/>
  <c r="N46"/>
  <c r="H47"/>
  <c r="L47"/>
  <c r="F48"/>
  <c r="J48"/>
  <c r="N48"/>
  <c r="H49"/>
  <c r="L49"/>
  <c r="F50"/>
  <c r="J50"/>
  <c r="N50"/>
  <c r="H51"/>
  <c r="L51"/>
  <c r="F52"/>
  <c r="J52"/>
  <c r="N52"/>
  <c r="H53"/>
  <c r="L53"/>
  <c r="F54"/>
  <c r="J54"/>
  <c r="N54"/>
  <c r="H55"/>
  <c r="L55"/>
  <c r="F56"/>
  <c r="J56"/>
  <c r="N56"/>
  <c r="H57"/>
  <c r="L57"/>
  <c r="F58"/>
  <c r="J58"/>
  <c r="N58"/>
  <c r="H59"/>
  <c r="L59"/>
  <c r="F60"/>
  <c r="J60"/>
  <c r="N60"/>
  <c r="H61"/>
  <c r="L61"/>
  <c r="F62"/>
  <c r="J62"/>
  <c r="N62"/>
  <c r="H63"/>
  <c r="L63"/>
  <c r="F64"/>
  <c r="J64"/>
  <c r="N64"/>
  <c r="H65"/>
  <c r="L65"/>
  <c r="F66"/>
  <c r="J66"/>
  <c r="N66"/>
  <c r="H67"/>
  <c r="L67"/>
  <c r="F68"/>
  <c r="J68"/>
  <c r="N68"/>
  <c r="H46"/>
  <c r="L46"/>
  <c r="F47"/>
  <c r="J47"/>
  <c r="N47"/>
  <c r="H48"/>
  <c r="L48"/>
  <c r="F49"/>
  <c r="J49"/>
  <c r="N49"/>
  <c r="H50"/>
  <c r="L50"/>
  <c r="F51"/>
  <c r="J51"/>
  <c r="N51"/>
  <c r="H52"/>
  <c r="L52"/>
  <c r="F53"/>
  <c r="J53"/>
  <c r="N53"/>
  <c r="H54"/>
  <c r="L54"/>
  <c r="F55"/>
  <c r="J55"/>
  <c r="N55"/>
  <c r="H56"/>
  <c r="L56"/>
  <c r="F57"/>
  <c r="J57"/>
  <c r="N57"/>
  <c r="H58"/>
  <c r="L58"/>
  <c r="F59"/>
  <c r="J59"/>
  <c r="N59"/>
  <c r="H60"/>
  <c r="L60"/>
  <c r="F61"/>
  <c r="J61"/>
  <c r="N61"/>
  <c r="H62"/>
  <c r="L62"/>
  <c r="F63"/>
  <c r="J63"/>
  <c r="N63"/>
  <c r="H64"/>
  <c r="L64"/>
  <c r="F65"/>
  <c r="J65"/>
  <c r="N65"/>
  <c r="H66"/>
  <c r="L66"/>
  <c r="F67"/>
  <c r="J67"/>
  <c r="N67"/>
  <c r="H68"/>
  <c r="L68"/>
  <c r="F36" i="535"/>
  <c r="J36"/>
  <c r="N36"/>
  <c r="H37"/>
  <c r="L37"/>
  <c r="F38"/>
  <c r="J38"/>
  <c r="N38"/>
  <c r="H39"/>
  <c r="L39"/>
  <c r="F40"/>
  <c r="J40"/>
  <c r="N40"/>
  <c r="H41"/>
  <c r="L41"/>
  <c r="F42"/>
  <c r="J42"/>
  <c r="N42"/>
  <c r="H43"/>
  <c r="L43"/>
  <c r="F44"/>
  <c r="J44"/>
  <c r="N44"/>
  <c r="H45"/>
  <c r="L45"/>
  <c r="F46"/>
  <c r="J46"/>
  <c r="N46"/>
  <c r="H47"/>
  <c r="L47"/>
  <c r="F48"/>
  <c r="J48"/>
  <c r="N48"/>
  <c r="H49"/>
  <c r="L49"/>
  <c r="F50"/>
  <c r="J50"/>
  <c r="N50"/>
  <c r="H51"/>
  <c r="L51"/>
  <c r="F52"/>
  <c r="J52"/>
  <c r="N52"/>
  <c r="H53"/>
  <c r="L53"/>
  <c r="F54"/>
  <c r="J54"/>
  <c r="N54"/>
  <c r="H55"/>
  <c r="L55"/>
  <c r="F56"/>
  <c r="J56"/>
  <c r="N56"/>
  <c r="H57"/>
  <c r="L57"/>
  <c r="F58"/>
  <c r="J58"/>
  <c r="N58"/>
  <c r="H36"/>
  <c r="L36"/>
  <c r="F37"/>
  <c r="J37"/>
  <c r="N37"/>
  <c r="H38"/>
  <c r="L38"/>
  <c r="F39"/>
  <c r="J39"/>
  <c r="N39"/>
  <c r="H40"/>
  <c r="L40"/>
  <c r="F41"/>
  <c r="J41"/>
  <c r="N41"/>
  <c r="H42"/>
  <c r="L42"/>
  <c r="F43"/>
  <c r="J43"/>
  <c r="N43"/>
  <c r="H44"/>
  <c r="L44"/>
  <c r="F45"/>
  <c r="J45"/>
  <c r="N45"/>
  <c r="H46"/>
  <c r="L46"/>
  <c r="F47"/>
  <c r="J47"/>
  <c r="N47"/>
  <c r="H48"/>
  <c r="L48"/>
  <c r="F49"/>
  <c r="J49"/>
  <c r="N49"/>
  <c r="H50"/>
  <c r="L50"/>
  <c r="F51"/>
  <c r="J51"/>
  <c r="N51"/>
  <c r="H52"/>
  <c r="L52"/>
  <c r="F53"/>
  <c r="J53"/>
  <c r="N53"/>
  <c r="H54"/>
  <c r="L54"/>
  <c r="F55"/>
  <c r="J55"/>
  <c r="N55"/>
  <c r="H56"/>
  <c r="L56"/>
  <c r="F57"/>
  <c r="J57"/>
  <c r="N57"/>
  <c r="H58"/>
  <c r="L58"/>
  <c r="H26" i="532" l="1"/>
  <c r="F26"/>
  <c r="N27" i="458" l="1"/>
  <c r="M27"/>
  <c r="L27"/>
  <c r="K27"/>
  <c r="J27"/>
  <c r="I27"/>
  <c r="H27"/>
  <c r="H28"/>
  <c r="I28"/>
  <c r="J28"/>
  <c r="H29"/>
  <c r="I29"/>
  <c r="J29"/>
  <c r="K28"/>
  <c r="K29"/>
  <c r="L28"/>
  <c r="L29"/>
  <c r="M28"/>
  <c r="N28"/>
  <c r="M29"/>
  <c r="N29"/>
  <c r="F52" i="491" l="1"/>
  <c r="F6" i="497" l="1"/>
  <c r="E6"/>
  <c r="P16" i="498"/>
  <c r="O16"/>
  <c r="N16"/>
  <c r="M16"/>
  <c r="L16"/>
  <c r="K16"/>
  <c r="J16"/>
  <c r="I16"/>
  <c r="H16"/>
  <c r="G16"/>
  <c r="F16"/>
  <c r="E16"/>
  <c r="Q65" i="497" l="1"/>
  <c r="Q72"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E49" l="1"/>
  <c r="F49"/>
  <c r="G49"/>
  <c r="H49"/>
  <c r="I49"/>
  <c r="J49"/>
  <c r="K49"/>
  <c r="L49"/>
  <c r="M49"/>
  <c r="N49"/>
  <c r="O49"/>
  <c r="P49"/>
  <c r="K31" i="6" l="1"/>
  <c r="Q49" i="497" l="1"/>
  <c r="Q16" i="498" l="1"/>
  <c r="K35" i="7" l="1"/>
  <c r="I74" i="487" l="1"/>
  <c r="H74"/>
  <c r="G74"/>
  <c r="F74"/>
  <c r="E74"/>
  <c r="I66"/>
  <c r="H66"/>
  <c r="E66"/>
  <c r="F61"/>
  <c r="I56"/>
  <c r="H56"/>
  <c r="G56"/>
  <c r="F56"/>
  <c r="E56"/>
  <c r="I51"/>
  <c r="H51"/>
  <c r="G51"/>
  <c r="F51"/>
  <c r="E51"/>
  <c r="I46"/>
  <c r="H46"/>
  <c r="G46"/>
  <c r="F46"/>
  <c r="E46"/>
  <c r="I38"/>
  <c r="H38"/>
  <c r="G38"/>
  <c r="F38"/>
  <c r="E38"/>
  <c r="Q65" i="491" l="1"/>
  <c r="Q68"/>
  <c r="Q66"/>
  <c r="Q64"/>
  <c r="Q67"/>
  <c r="I35" i="538" l="1"/>
  <c r="I22"/>
  <c r="I13"/>
  <c r="I25"/>
  <c r="I10"/>
  <c r="I26"/>
  <c r="I15"/>
  <c r="I18"/>
  <c r="I9" l="1"/>
  <c r="I12"/>
  <c r="I11"/>
  <c r="I16"/>
  <c r="I32"/>
  <c r="I27"/>
  <c r="I17"/>
  <c r="I21"/>
  <c r="I33"/>
  <c r="I36"/>
  <c r="I14"/>
  <c r="I37"/>
  <c r="I28"/>
  <c r="I29"/>
  <c r="I20"/>
  <c r="I19"/>
  <c r="I23"/>
  <c r="I24"/>
  <c r="I39"/>
  <c r="I30"/>
  <c r="I34"/>
  <c r="I38" l="1"/>
  <c r="E33" i="535" l="1"/>
  <c r="E40" i="537"/>
  <c r="E43" i="536"/>
  <c r="I40" i="537"/>
  <c r="I43" i="536"/>
  <c r="I33" i="535"/>
  <c r="M40" i="537"/>
  <c r="M43" i="536"/>
  <c r="M33" i="535"/>
  <c r="G40" i="537"/>
  <c r="G43" i="536"/>
  <c r="G33" i="535"/>
  <c r="K40" i="537"/>
  <c r="K43" i="536"/>
  <c r="K33" i="535"/>
</calcChain>
</file>

<file path=xl/sharedStrings.xml><?xml version="1.0" encoding="utf-8"?>
<sst xmlns="http://schemas.openxmlformats.org/spreadsheetml/2006/main" count="1681" uniqueCount="610">
  <si>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</si>
  <si>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</si>
  <si>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</si>
  <si>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</si>
  <si>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</si>
  <si>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</si>
  <si>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</si>
  <si>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</si>
  <si>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</si>
  <si>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</si>
  <si>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</si>
  <si>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</si>
  <si>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</si>
  <si>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</si>
  <si>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</si>
  <si>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</si>
  <si>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</si>
  <si>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</si>
  <si>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</si>
  <si>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</si>
  <si>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</si>
  <si>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</si>
  <si>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</si>
  <si>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</si>
  <si>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</si>
  <si>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</si>
  <si>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</si>
  <si>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</si>
  <si>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</si>
  <si>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</si>
  <si>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</si>
  <si>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</si>
  <si>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</si>
  <si>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</si>
  <si>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</si>
  <si>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</si>
  <si>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</si>
  <si>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</si>
  <si>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</si>
  <si>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</si>
  <si>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</si>
  <si>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</si>
  <si>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</si>
  <si>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</si>
  <si>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</si>
  <si>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</si>
  <si>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</si>
  <si>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</si>
  <si>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</si>
  <si>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</si>
  <si>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</si>
  <si>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</si>
  <si>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</si>
  <si>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ao Emprego - </t>
    </r>
    <r>
      <rPr>
        <sz val="8"/>
        <color indexed="63"/>
        <rFont val="Arial"/>
        <family val="2"/>
      </rPr>
      <t xml:space="preserve">inquérito que tem por principal objetivo a caracterização da população face ao mercado de trabalho. É um inquérito trimestral, por amostragem, dirigido a residentes em alojamentos familiares no espaço nacional e disponibiliza resultados trimestrais e anuais. A informação é obtida por recolha direta, mediante entrevista assistida por computador, segundo um modo de recolha misto: a primeira entrevista ao alojamento é feita presencialmente e as cinco inquirições seguintes, se forem cumpridos determinados requisitos, são feitas por telefone. Os dados divulgados foram calibrados, tendo por referência as estimativas independentes da população calculadas a partir dos resultados definitivos dos Censos 2001. </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</si>
  <si>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</si>
  <si>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</si>
  <si>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</si>
  <si>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</si>
  <si>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</si>
  <si>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</si>
  <si>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</si>
  <si>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</si>
  <si>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</si>
  <si>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</si>
  <si>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</si>
  <si>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</si>
  <si>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</si>
  <si>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</si>
  <si>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</si>
  <si>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</si>
  <si>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</si>
  <si>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</si>
  <si>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</si>
  <si>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</si>
  <si>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</si>
  <si>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</si>
  <si>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</si>
  <si>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</si>
  <si>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</si>
  <si>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</si>
  <si>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</si>
  <si>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</si>
  <si>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</si>
  <si>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</si>
  <si>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</si>
  <si>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</si>
  <si>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</si>
  <si>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</si>
  <si>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</si>
  <si>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</si>
  <si>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</si>
  <si>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</si>
  <si>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</si>
  <si>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</si>
  <si>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</si>
  <si>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</si>
  <si>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</si>
  <si>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</si>
  <si>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</si>
  <si>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</si>
  <si>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</si>
  <si>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</si>
  <si>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</si>
  <si>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</si>
  <si>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</si>
  <si>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</si>
  <si>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</si>
  <si>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</si>
  <si>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</si>
  <si>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</si>
  <si>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</si>
  <si>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</si>
  <si>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</si>
  <si>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</si>
  <si>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</si>
  <si>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</si>
  <si>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</si>
  <si>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</si>
  <si>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</si>
  <si>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</si>
  <si>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</si>
  <si>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</si>
  <si>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</si>
  <si>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</si>
  <si>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</si>
  <si>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</si>
  <si>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</si>
  <si>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</si>
  <si>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</si>
  <si>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</si>
  <si>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</si>
  <si>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</si>
  <si>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</si>
  <si>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</si>
  <si>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</si>
  <si>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</si>
  <si>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</si>
  <si>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</si>
  <si>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</si>
  <si>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</si>
  <si>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</si>
  <si>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</si>
  <si>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</si>
  <si>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</si>
  <si>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</si>
  <si>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</si>
  <si>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</si>
  <si>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</si>
  <si>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</si>
  <si>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</si>
  <si>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</si>
  <si>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</si>
  <si>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</si>
  <si>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</si>
  <si>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</si>
  <si>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</si>
  <si>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</si>
  <si>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</si>
  <si>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</si>
  <si>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</si>
  <si>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</si>
  <si>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</si>
  <si>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</si>
  <si>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</si>
  <si>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</si>
  <si>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</si>
  <si>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</si>
  <si>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</si>
  <si>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</si>
  <si>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processos concluídos</t>
  </si>
  <si>
    <t>desemprego registado:</t>
  </si>
  <si>
    <r>
      <t xml:space="preserve">ofertas ao longo do período </t>
    </r>
    <r>
      <rPr>
        <sz val="6"/>
        <color indexed="63"/>
        <rFont val="Arial"/>
        <family val="2"/>
      </rPr>
      <t>(vh/%)</t>
    </r>
  </si>
  <si>
    <t>(1) a informação de caráter qualitativo tem por fonte os Inquéritos Qualitativos de Conjuntura às Empresas (Indústria Transformadora, Construção e Obras Públicas e Serviços) e aos Consumidores, do INE.     (2) vcs - valores corrigidos da sazonalidade.      (3) Continente.</t>
  </si>
  <si>
    <t>(milhares)</t>
  </si>
  <si>
    <t>15 - 24 anos</t>
  </si>
  <si>
    <t xml:space="preserve">25 - 44 anos </t>
  </si>
  <si>
    <r>
      <t>45 e + anos</t>
    </r>
    <r>
      <rPr>
        <b/>
        <vertAlign val="superscript"/>
        <sz val="8"/>
        <color indexed="63"/>
        <rFont val="Arial"/>
        <family val="2"/>
      </rPr>
      <t xml:space="preserve"> </t>
    </r>
  </si>
  <si>
    <t>(milhares e estrutura em %)</t>
  </si>
  <si>
    <t>v.a.</t>
  </si>
  <si>
    <t>fonte: INE, Inquérito ao Emprego.</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</si>
  <si>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</si>
  <si>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</si>
  <si>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</si>
  <si>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</si>
  <si>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</si>
  <si>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</si>
  <si>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</si>
  <si>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</si>
  <si>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</si>
  <si>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</si>
  <si>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</si>
  <si>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</si>
  <si>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</si>
  <si>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</si>
  <si>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</si>
  <si>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</si>
  <si>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</si>
  <si>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</si>
  <si>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</si>
  <si>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</si>
  <si>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</si>
  <si>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</si>
  <si>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</si>
  <si>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</si>
  <si>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</si>
  <si>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</si>
  <si>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</si>
  <si>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</si>
  <si>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</si>
  <si>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</si>
  <si>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</si>
  <si>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</si>
  <si>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</si>
  <si>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</si>
  <si>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</si>
  <si>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</si>
  <si>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</si>
  <si>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</si>
  <si>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</si>
  <si>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</si>
  <si>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</si>
  <si>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</si>
  <si>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</si>
  <si>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</si>
  <si>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</si>
  <si>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</si>
  <si>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</si>
  <si>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</si>
  <si>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</si>
  <si>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</si>
  <si>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</si>
  <si>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</si>
  <si>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</si>
  <si>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</si>
  <si>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</si>
  <si>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</si>
  <si>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</si>
  <si>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</si>
  <si>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</si>
  <si>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</si>
  <si>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Mais informação em:  http://www.iefp.pt</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</si>
  <si>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</si>
  <si>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</si>
  <si>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</si>
  <si>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</si>
  <si>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</si>
  <si>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</si>
  <si>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</si>
  <si>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</si>
  <si>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</si>
  <si>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</si>
  <si>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</si>
  <si>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</si>
  <si>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</si>
  <si>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</si>
  <si>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</si>
  <si>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</si>
  <si>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</si>
  <si>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</si>
  <si>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</si>
  <si>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</si>
  <si>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</si>
  <si>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</si>
  <si>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</si>
  <si>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</si>
  <si>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</si>
  <si>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</si>
  <si>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</si>
  <si>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t>população em educação ou formação - indicadores globais</t>
  </si>
  <si>
    <t>15-24 anos</t>
  </si>
  <si>
    <t xml:space="preserve">45 e + anos </t>
  </si>
  <si>
    <r>
      <t xml:space="preserve">fonte: </t>
    </r>
    <r>
      <rPr>
        <sz val="7"/>
        <color indexed="63"/>
        <rFont val="Arial"/>
        <family val="2"/>
      </rPr>
      <t>INE, Inquérito ao Emprego.</t>
    </r>
  </si>
  <si>
    <t xml:space="preserve">(1) valores do Continente a partir de abril.                (2) por atividade exercida no último emprego.  </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</si>
  <si>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</si>
  <si>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</si>
  <si>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</si>
  <si>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</si>
  <si>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</si>
  <si>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</si>
  <si>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</si>
  <si>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</si>
  <si>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</si>
  <si>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</si>
  <si>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r>
      <t>2.º trimestre</t>
    </r>
    <r>
      <rPr>
        <sz val="8"/>
        <color indexed="63"/>
        <rFont val="Arial"/>
        <family val="2"/>
      </rPr>
      <t xml:space="preserve"> </t>
    </r>
  </si>
  <si>
    <t>n.d</t>
  </si>
  <si>
    <t>trabalhadores</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</si>
  <si>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</si>
  <si>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</si>
  <si>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</si>
  <si>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</si>
  <si>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</si>
  <si>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</si>
  <si>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</si>
  <si>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</si>
  <si>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</si>
  <si>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</si>
  <si>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</si>
  <si>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</si>
  <si>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</si>
  <si>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</si>
  <si>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</si>
  <si>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</si>
  <si>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</si>
  <si>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</si>
  <si>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</si>
  <si>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</si>
  <si>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</si>
  <si>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</si>
  <si>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</si>
  <si>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</si>
  <si>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</si>
  <si>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</si>
  <si>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</si>
  <si>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</si>
  <si>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</si>
  <si>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</si>
  <si>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</si>
  <si>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</si>
  <si>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</si>
  <si>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</si>
  <si>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</si>
  <si>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</si>
  <si>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</si>
  <si>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</si>
  <si>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</si>
  <si>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</si>
  <si>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</si>
  <si>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</si>
  <si>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</si>
  <si>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</si>
  <si>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</si>
  <si>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</si>
  <si>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</si>
  <si>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t>01/01/2007</t>
  </si>
  <si>
    <r>
      <t>data de entrada em vigor</t>
    </r>
    <r>
      <rPr>
        <b/>
        <sz val="8"/>
        <color indexed="63"/>
        <rFont val="Arial"/>
        <family val="2"/>
      </rPr>
      <t/>
    </r>
  </si>
  <si>
    <t>Dec.Lei 143/2010
de 31/12</t>
  </si>
  <si>
    <t>Dec.Lei 5/2010
de 15/01</t>
  </si>
  <si>
    <t>Dec.Lei 246/2008
de 18/12</t>
  </si>
  <si>
    <t>Dec.Lei 397/2007
de 31/12</t>
  </si>
  <si>
    <t>Dec.Lei 
2/2007
de 03/01</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</si>
  <si>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</si>
  <si>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</si>
  <si>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</si>
  <si>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</si>
  <si>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</si>
  <si>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4.º trimestre</t>
    </r>
    <r>
      <rPr>
        <sz val="8"/>
        <color indexed="63"/>
        <rFont val="Arial"/>
        <family val="2"/>
      </rPr>
      <t xml:space="preserve"> </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</si>
  <si>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</si>
  <si>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t>(1) por atividade exercida no último emprego.     (2) Continente.</t>
  </si>
  <si>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</si>
  <si>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</si>
  <si>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</si>
  <si>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</si>
  <si>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</si>
  <si>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</si>
  <si>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</si>
  <si>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</si>
  <si>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</si>
  <si>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</si>
  <si>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</si>
  <si>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</si>
  <si>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</si>
  <si>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</si>
  <si>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</si>
  <si>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</si>
  <si>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</si>
  <si>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</si>
  <si>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</si>
  <si>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</si>
  <si>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</si>
  <si>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</si>
  <si>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</si>
  <si>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</si>
  <si>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</si>
  <si>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</si>
  <si>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</si>
  <si>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</si>
  <si>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</si>
  <si>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</si>
  <si>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</si>
  <si>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</si>
  <si>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</si>
  <si>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Despedimentos coletivos</t>
  </si>
  <si>
    <t xml:space="preserve">  Desemprego registado - no fim do período </t>
  </si>
  <si>
    <t xml:space="preserve">  Remunerações </t>
  </si>
  <si>
    <t xml:space="preserve">  Conceitos</t>
  </si>
  <si>
    <t xml:space="preserve">População desempregada  </t>
  </si>
  <si>
    <t xml:space="preserve">Formação profissional  </t>
  </si>
  <si>
    <t xml:space="preserve">Desemprego registado, ofertas e colocações - ao longo do período  </t>
  </si>
  <si>
    <t xml:space="preserve">Remunerações  </t>
  </si>
  <si>
    <t xml:space="preserve">Regulamentação coletiva e preços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</si>
  <si>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</si>
  <si>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</si>
  <si>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</si>
  <si>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</si>
  <si>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</si>
  <si>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</si>
  <si>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</si>
  <si>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</si>
  <si>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</si>
  <si>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 xml:space="preserve">  Acidentes de trabalho </t>
  </si>
  <si>
    <t>Agric., pr. animal, caça, flor. e pesca</t>
  </si>
  <si>
    <r>
      <t>1.º trimestre</t>
    </r>
    <r>
      <rPr>
        <sz val="8"/>
        <color indexed="63"/>
        <rFont val="Arial"/>
        <family val="2"/>
      </rPr>
      <t/>
    </r>
  </si>
  <si>
    <t>Oper. de máq. de esc., terrap., gruas, guind.e sim.</t>
  </si>
  <si>
    <t>Trab. não qualif.de eng. civil e da const.de edif.</t>
  </si>
  <si>
    <t xml:space="preserve">Segurança Social  </t>
  </si>
  <si>
    <t xml:space="preserve">  Segurança Social</t>
  </si>
  <si>
    <t>outubro
2012</t>
  </si>
  <si>
    <r>
      <t xml:space="preserve">G. </t>
    </r>
    <r>
      <rPr>
        <sz val="8"/>
        <color indexed="63"/>
        <rFont val="Arial"/>
        <family val="2"/>
      </rPr>
      <t>Comércio por grosso e retalho, rep. veíc. autom.</t>
    </r>
  </si>
  <si>
    <t>eficácia
(meses)</t>
  </si>
  <si>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</si>
  <si>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</si>
  <si>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</si>
  <si>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</si>
  <si>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r>
      <t>2.º trimestre</t>
    </r>
    <r>
      <rPr>
        <b/>
        <vertAlign val="superscript"/>
        <sz val="8"/>
        <color indexed="63"/>
        <rFont val="Arial"/>
        <family val="2"/>
      </rPr>
      <t>(2)</t>
    </r>
  </si>
  <si>
    <t>Agric., prod. animal, caça, flor. e pesca</t>
  </si>
  <si>
    <r>
      <t>e-mail:</t>
    </r>
    <r>
      <rPr>
        <sz val="8"/>
        <color indexed="63"/>
        <rFont val="Arial"/>
        <family val="2"/>
      </rPr>
      <t xml:space="preserve"> dados@gee.min-economia.pt/</t>
    </r>
  </si>
  <si>
    <t>dados@gee.min-economia.pt/</t>
  </si>
  <si>
    <t>Mais informação em:  http://www.gee.min-economia.pt/</t>
  </si>
  <si>
    <r>
      <t xml:space="preserve">Letónia </t>
    </r>
    <r>
      <rPr>
        <vertAlign val="superscript"/>
        <sz val="8"/>
        <color indexed="63"/>
        <rFont val="Arial"/>
        <family val="2"/>
      </rPr>
      <t>(1)</t>
    </r>
  </si>
  <si>
    <t>(1) O número de "trabalhadores a despedir" constitui uma intenção; o número de "despedidos", com "revogação por acordo" e  com "outras medidas" constitui o resultado do processo de despedimento coletivo.       (2)  Abril e Maio</t>
  </si>
  <si>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</si>
  <si>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</si>
  <si>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</si>
  <si>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</si>
  <si>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</si>
  <si>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</si>
  <si>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</si>
  <si>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</si>
  <si>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</si>
  <si>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</si>
  <si>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</si>
  <si>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</si>
  <si>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</si>
  <si>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</si>
  <si>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</si>
  <si>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</si>
  <si>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</si>
  <si>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D. Elet., gás, vapor, ág. quente/fria, ar frio</t>
  </si>
  <si>
    <t>E. Captação, trat., dist.; san., despoluição</t>
  </si>
  <si>
    <t>F. Construção</t>
  </si>
  <si>
    <t>G. Com. gros. e retalho, rep. veíc. autom.</t>
  </si>
  <si>
    <t>H. Transportes e armazenagem</t>
  </si>
  <si>
    <t>I. Alojamento, restauração e similares</t>
  </si>
  <si>
    <t>J. Ativ. de inform. e de comunicação</t>
  </si>
  <si>
    <t>K. Atividades financeiras e de seguros</t>
  </si>
  <si>
    <t>L. Atividades imobiliárias</t>
  </si>
  <si>
    <t>M. Ativ. consul., científ., técnicas e sim.</t>
  </si>
  <si>
    <t>N. Ativ. administ. e dos serv. de apoio</t>
  </si>
  <si>
    <t>O. Adm. pública e defesa; seg. soc. obrig.</t>
  </si>
  <si>
    <t>P. Educação</t>
  </si>
  <si>
    <t>Q. Ativ. de saúde humana e apoio social</t>
  </si>
  <si>
    <t>R. Ativ. artíst., espet., desp. e recreat.</t>
  </si>
  <si>
    <t>S. Outras atividades de serviços</t>
  </si>
  <si>
    <t>segurança e saúde no trabalho - acções de formação e participantes</t>
  </si>
  <si>
    <t>nota: UL - unidade local (estabelecimento)</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</si>
  <si>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</si>
  <si>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</si>
  <si>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</si>
  <si>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</si>
  <si>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</si>
  <si>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</si>
  <si>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</si>
  <si>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</si>
  <si>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</si>
  <si>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</si>
  <si>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DGERT/MSESS.</t>
  </si>
  <si>
    <t xml:space="preserve">fonte:  IEFP/MSESS, Informação Mensal e Estatísticas Mensais. </t>
  </si>
  <si>
    <t>fonte: GEE/ME, Inquérito aos Salários por Profissões na Construção.</t>
  </si>
  <si>
    <t>fonte: DGERT/MSESS, Variação média ponderada intertabelas.</t>
  </si>
  <si>
    <t>fonte:  II/MSESS, Estatísticas da Segurança Social.</t>
  </si>
  <si>
    <t>n.º de ações</t>
  </si>
  <si>
    <t>n.º de 
participantes</t>
  </si>
  <si>
    <t>n.º médio de 
ações por UL</t>
  </si>
  <si>
    <t>n.º médio de participantes por ação</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</si>
  <si>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</si>
  <si>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</si>
  <si>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</si>
  <si>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</si>
  <si>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</si>
  <si>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</si>
  <si>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</si>
  <si>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</si>
  <si>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</si>
  <si>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</si>
  <si>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</si>
  <si>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</si>
  <si>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</si>
  <si>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</si>
  <si>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</si>
  <si>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</si>
  <si>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</si>
  <si>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fonte: GEE/ME, Acidentes de Trabalho.    </t>
  </si>
  <si>
    <t xml:space="preserve">  Estrutura empresarial</t>
  </si>
  <si>
    <t>abril
2013</t>
  </si>
  <si>
    <t>R. A. Madeira</t>
  </si>
  <si>
    <t>R. A. Açores</t>
  </si>
  <si>
    <t>Estrangeiro</t>
  </si>
  <si>
    <t>T. Ativ. fam. p. dom. e ativ. pr.fam.p/uso próp.</t>
  </si>
  <si>
    <t>U. Ativ. org. inter. e out. inst. extra-territoriais</t>
  </si>
  <si>
    <t>fonte: GEE/ME, Relatório Único - Segurança e Saúde no Trabalho 2011</t>
  </si>
  <si>
    <t xml:space="preserve">(1) habitualmente designada por salário mínimo nacional.      </t>
  </si>
  <si>
    <t>desemprego UE 28</t>
  </si>
  <si>
    <t xml:space="preserve"> - Dados recolhidos até:</t>
  </si>
  <si>
    <t xml:space="preserve"> - Data de disponibilização: </t>
  </si>
  <si>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</si>
  <si>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</si>
  <si>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</si>
  <si>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</si>
  <si>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</si>
  <si>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</si>
  <si>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t xml:space="preserve">                 Informação em destaque - taxa desemprego UE 28</t>
  </si>
  <si>
    <t>taxa de desemprego na União Europeia</t>
  </si>
  <si>
    <t>&lt; 25 anos</t>
  </si>
  <si>
    <t>homens</t>
  </si>
  <si>
    <t>mulheres</t>
  </si>
  <si>
    <t>Estados Unidos</t>
  </si>
  <si>
    <t>Dezembro de 2013</t>
  </si>
  <si>
    <t>acidentes de trabalho - não mortais</t>
  </si>
  <si>
    <t>acidentes de trabalho - mortais</t>
  </si>
  <si>
    <t>acidentes de trabalho - dias perdidos</t>
  </si>
  <si>
    <t>"CCT Indústria de tripas e afins"</t>
  </si>
  <si>
    <t>remuneração média mensal base  - profissão</t>
  </si>
  <si>
    <t>Bra-gança</t>
  </si>
  <si>
    <t>Coim-bra</t>
  </si>
  <si>
    <t>Porta-legre</t>
  </si>
  <si>
    <t>Santa-rém</t>
  </si>
  <si>
    <t>Viana Castelo</t>
  </si>
  <si>
    <t>Repres. poder leg. e de órgãos exec., dirig., diret. e gestores executivos</t>
  </si>
  <si>
    <t>Repres.poder legisl.e de órg. exec.,dirig. super.adm. púb.,org.espec.,diret.e gest. empresas</t>
  </si>
  <si>
    <t>Diret.de serv.adm. e comerciais</t>
  </si>
  <si>
    <t>Diret.de prod.e de serviços espec.</t>
  </si>
  <si>
    <t xml:space="preserve">Diret.de hot.,restaur.e de out.serviços </t>
  </si>
  <si>
    <t>Especial.das ativ.intelet.e cientif.</t>
  </si>
  <si>
    <t>Especialistas das ciências físicas, matem., engen. e técnicas afins</t>
  </si>
  <si>
    <t>Profissionais de saúde</t>
  </si>
  <si>
    <t>Professores</t>
  </si>
  <si>
    <t xml:space="preserve">Espec. finanças,contab., organização adm., relações públicas e comerciais </t>
  </si>
  <si>
    <t>Especialistas em tecnologias de informação e comunicação (TIC)</t>
  </si>
  <si>
    <t>Especialistas em assuntos jurídicos, sociais, artísticos e culturais</t>
  </si>
  <si>
    <t>Técn. e prof. de nível intermédio</t>
  </si>
  <si>
    <t>Técnicos e profissões das ciências e engenharia, de nível intermédio</t>
  </si>
  <si>
    <t>Técnicos e prof., nível int.da saúde</t>
  </si>
  <si>
    <t>Téc.de nível intermédio, das áreas financ., admin. e dos negócios</t>
  </si>
  <si>
    <t>Técnicos de nível interm. dos serv. jurídicos, sociais, desp., culturais e sim.</t>
  </si>
  <si>
    <t xml:space="preserve">Técnicos das tecnologias de informação e comunicação </t>
  </si>
  <si>
    <t>Pessoal administrativo</t>
  </si>
  <si>
    <t xml:space="preserve">Emp. escritório, secretários em geral e operadores de proc. de dados </t>
  </si>
  <si>
    <t xml:space="preserve">Pessoal de apoio direto a clientes </t>
  </si>
  <si>
    <t>Oper. de dados, de contab., estatística, de serv. financ. e relac. com o registo</t>
  </si>
  <si>
    <t>Outro pessoal de apoio de tipo adm.</t>
  </si>
  <si>
    <t>Trab.dos serv.pessoais, de prot.e segur.e vendedores</t>
  </si>
  <si>
    <t>Trabalhadores dos serviços pessoais</t>
  </si>
  <si>
    <t>Vendedores</t>
  </si>
  <si>
    <t>Trab.dos cuidados pessoais e similares</t>
  </si>
  <si>
    <t>Pessoal dos serv.de proteção e seg.</t>
  </si>
  <si>
    <t>Agric.e trab.qualif.da agric.,da pesca e da floresta</t>
  </si>
  <si>
    <t>Agricult.e trab.qualif.da agricult.e prod.animal, orient.para o mercado</t>
  </si>
  <si>
    <t>Trab. qualificados da floresta, pesca e caça, orientados para o mercado</t>
  </si>
  <si>
    <t>Trab.qualif.da ind.,constr.e artific.</t>
  </si>
  <si>
    <t xml:space="preserve">Trab. qualificados da construção e sim., exceto eletricista </t>
  </si>
  <si>
    <t>Trab. qualificados da metalurgia, metalomecânica e similares</t>
  </si>
  <si>
    <t>Trab. qualif.da impressão, fabrico instr. precisão, joalheiros, artesãos e sim.</t>
  </si>
  <si>
    <t>Trab. qualificados eletricidade e eletrónica</t>
  </si>
  <si>
    <t xml:space="preserve">Trab. da transf. alimentos, madeira, vestuário e outras ind. e artesanato </t>
  </si>
  <si>
    <t>Oper.de inst.e máq.e trab.mont.</t>
  </si>
  <si>
    <t>Operadores de instal.fixas e máq.</t>
  </si>
  <si>
    <t>Trabalhadores da montagem</t>
  </si>
  <si>
    <t>Condut.de veículos e oper.equip.móveis</t>
  </si>
  <si>
    <t>Trabalhadores não qualificados</t>
  </si>
  <si>
    <t>Trabalhadores de limpeza</t>
  </si>
  <si>
    <t xml:space="preserve">Trab.n/qualif.agricult., prod.animal, pesca e floresta </t>
  </si>
  <si>
    <t>Trab.n/qualif. da indúst.ext., construç.,indúst.transf.e transp.</t>
  </si>
  <si>
    <t>Assistentes na prep.de refeições</t>
  </si>
  <si>
    <t>Vend.ambulante. (exceto de alim.) e prest.de serviços na rua</t>
  </si>
  <si>
    <t>Trab.dos resíd.de outros serv.element.</t>
  </si>
  <si>
    <t>Trab.sem profissão atribuida</t>
  </si>
  <si>
    <t>Outros trab.sem profissão atribuida</t>
  </si>
  <si>
    <r>
      <t xml:space="preserve">fonte:  GEE/ME, Quadros de Pessoal.               </t>
    </r>
    <r>
      <rPr>
        <b/>
        <sz val="7"/>
        <color theme="7"/>
        <rFont val="Arial"/>
        <family val="2"/>
      </rPr>
      <t xml:space="preserve"> </t>
    </r>
    <r>
      <rPr>
        <sz val="8"/>
        <color theme="7"/>
        <rFont val="Arial"/>
        <family val="2"/>
      </rPr>
      <t>Mais informação em:  http://www.gee.min-economia.pt</t>
    </r>
  </si>
  <si>
    <t>:</t>
  </si>
  <si>
    <t>nota: Grécia e Reino Unido - outubro de 2013; Estónia e Hungria - novembro de 2013; Grécia e Reino Unido, Estónia e Hungria (&lt; 25 anos) - outubro e novembro de 2013 respetivamente.
: valor não disponível.</t>
  </si>
  <si>
    <t>2012</t>
  </si>
  <si>
    <t>2013</t>
  </si>
  <si>
    <t>5.1 Pes. serv. proteção e segurança</t>
  </si>
  <si>
    <t>7.1 Operár.e tr.simil.ind.extrat. e c.civil</t>
  </si>
  <si>
    <t>9.1 Trab. não qualif. serv. e comércio</t>
  </si>
  <si>
    <t>9.3 Trab.n/qual.minas,c.civil, ind.trans.</t>
  </si>
  <si>
    <t>4.1 Empregados de escritório</t>
  </si>
  <si>
    <t>7.4 Out.op.,artífices e trab.similares</t>
  </si>
  <si>
    <t>Transportes aéreos de passageiros</t>
  </si>
  <si>
    <t>Férias organizadas</t>
  </si>
  <si>
    <t>Jardinagem</t>
  </si>
  <si>
    <t>Produtos hortícolas</t>
  </si>
  <si>
    <t>Meios ou suportes de gravação</t>
  </si>
  <si>
    <t>Outros artigos para atividades de recreação e lazer</t>
  </si>
  <si>
    <t>Equipamento telefónico e de telecópia</t>
  </si>
  <si>
    <t>Serviços de alojamento</t>
  </si>
  <si>
    <t>Calçado</t>
  </si>
  <si>
    <t>Equipamento fotográfico e cinematográfico e instrumentos de ótica</t>
  </si>
  <si>
    <t>dezembro de 2013</t>
  </si>
  <si>
    <t>fonte:  Eurostat, dados extraídos em 31-01-2014.</t>
  </si>
  <si>
    <t>3.º trimestre</t>
  </si>
  <si>
    <t>4.º trimestre</t>
  </si>
  <si>
    <t>1.º trimestre</t>
  </si>
  <si>
    <t>2.º trimestre</t>
  </si>
  <si>
    <t xml:space="preserve">         … em dezembro 2013</t>
  </si>
  <si>
    <t>notas: dados sujeitos a atualizações; situação da base de dados em 8/dezembro/2013; página atualizada em 3/fevereiro/2014.</t>
  </si>
  <si>
    <t>notas: dados sujeitos a atualizações; situação da base de dados a 31/dezembro/2013</t>
  </si>
  <si>
    <t>notas: dados sujeitos a atualizações; situação da base de dados 8/janeiro/2014</t>
  </si>
  <si>
    <t>notas: dados sujeitos a atualizações; situação da base de dados em 1/janeiro/2014</t>
  </si>
  <si>
    <t>(2) Caso um beneficiário transite de tipo de subsídio no mês ele é contabilizado uma vez em cada um dos subsídios.   nota: página atualizada em 3/fevereiro/2014.</t>
  </si>
</sst>
</file>

<file path=xl/styles.xml><?xml version="1.0" encoding="utf-8"?>
<styleSheet xmlns="http://schemas.openxmlformats.org/spreadsheetml/2006/main">
  <numFmts count="17">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816]d\ &quot;de&quot;\ mmmm\ &quot;de&quot;\ yyyy;@"/>
    <numFmt numFmtId="175" formatCode="0.00000000000"/>
    <numFmt numFmtId="176" formatCode="#,##0.0_);&quot;(&quot;#,##0.0&quot;)&quot;;&quot;-&quot;_)"/>
    <numFmt numFmtId="177" formatCode="0.000"/>
    <numFmt numFmtId="178" formatCode="[$-F800]dddd\,\ mmmm\ dd\,\ yyyy"/>
  </numFmts>
  <fonts count="141">
    <font>
      <sz val="10"/>
      <name val="Arial"/>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indexed="8"/>
      <name val="Arial"/>
      <family val="2"/>
    </font>
    <font>
      <sz val="10"/>
      <color rgb="FF008000"/>
      <name val="Arial"/>
      <family val="2"/>
    </font>
    <font>
      <sz val="9"/>
      <color rgb="FF008000"/>
      <name val="Arial"/>
      <family val="2"/>
    </font>
    <font>
      <vertAlign val="superscript"/>
      <sz val="7.5"/>
      <color indexed="63"/>
      <name val="Arial"/>
      <family val="2"/>
    </font>
    <font>
      <b/>
      <sz val="10"/>
      <color indexed="12"/>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sz val="10"/>
      <color theme="5"/>
      <name val="Arial"/>
      <family val="2"/>
    </font>
    <font>
      <b/>
      <sz val="7"/>
      <color theme="3"/>
      <name val="Arial"/>
      <family val="2"/>
    </font>
    <font>
      <sz val="7.5"/>
      <color theme="3"/>
      <name val="Arial"/>
      <family val="2"/>
    </font>
    <font>
      <sz val="7"/>
      <color theme="3"/>
      <name val="Arial"/>
      <family val="2"/>
    </font>
    <font>
      <sz val="8"/>
      <color theme="6"/>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sz val="10"/>
      <color theme="4"/>
      <name val="Arial"/>
      <family val="2"/>
    </font>
    <font>
      <b/>
      <sz val="8"/>
      <name val="Times New Roman"/>
      <family val="1"/>
    </font>
    <font>
      <sz val="8"/>
      <name val="Times New Roman"/>
      <family val="1"/>
    </font>
    <font>
      <b/>
      <sz val="16"/>
      <name val="Times New Roman"/>
      <family val="1"/>
    </font>
    <font>
      <sz val="6"/>
      <color indexed="63"/>
      <name val="Small Fonts"/>
      <family val="2"/>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b/>
      <sz val="10"/>
      <color indexed="48"/>
      <name val="Arial"/>
      <family val="2"/>
    </font>
    <font>
      <sz val="10"/>
      <color indexed="48"/>
      <name val="Arial"/>
      <family val="2"/>
    </font>
    <font>
      <sz val="8"/>
      <color rgb="FF1F497D"/>
      <name val="Arial"/>
      <family val="2"/>
    </font>
    <font>
      <b/>
      <sz val="8"/>
      <color indexed="13"/>
      <name val="Arial"/>
      <family val="2"/>
    </font>
    <font>
      <sz val="8"/>
      <color rgb="FF008000"/>
      <name val="Arial"/>
      <family val="2"/>
    </font>
    <font>
      <b/>
      <sz val="8"/>
      <color theme="4"/>
      <name val="Arial"/>
      <family val="2"/>
    </font>
    <font>
      <b/>
      <sz val="9"/>
      <color theme="7"/>
      <name val="Arial"/>
      <family val="2"/>
    </font>
    <font>
      <b/>
      <sz val="9"/>
      <color rgb="FFCC0000"/>
      <name val="Arial"/>
      <family val="2"/>
    </font>
    <font>
      <sz val="8"/>
      <color rgb="FFCC0000"/>
      <name val="Arial"/>
      <family val="2"/>
    </font>
    <font>
      <sz val="5"/>
      <color indexed="63"/>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solid">
        <fgColor indexed="9"/>
        <bgColor indexed="8"/>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s>
  <borders count="6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top style="medium">
        <color theme="6"/>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diagonal/>
    </border>
    <border>
      <left/>
      <right style="dashed">
        <color indexed="22"/>
      </right>
      <top/>
      <bottom/>
      <diagonal/>
    </border>
    <border>
      <left style="dashed">
        <color theme="0" tint="-0.24994659260841701"/>
      </left>
      <right/>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right/>
      <top/>
      <bottom style="thin">
        <color theme="0" tint="-0.24994659260841701"/>
      </bottom>
      <diagonal/>
    </border>
    <border>
      <left style="medium">
        <color theme="3"/>
      </left>
      <right/>
      <top/>
      <bottom/>
      <diagonal/>
    </border>
    <border>
      <left style="medium">
        <color theme="5"/>
      </left>
      <right/>
      <top/>
      <bottom/>
      <diagonal/>
    </border>
  </borders>
  <cellStyleXfs count="123">
    <xf numFmtId="0" fontId="0" fillId="0" borderId="0" applyProtection="0"/>
    <xf numFmtId="0" fontId="26"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44" fontId="2" fillId="0" borderId="0" applyFont="0" applyFill="0" applyBorder="0" applyAlignment="0" applyProtection="0"/>
    <xf numFmtId="0" fontId="2" fillId="3" borderId="0" applyNumberFormat="0" applyBorder="0" applyAlignment="0" applyProtection="0"/>
    <xf numFmtId="0" fontId="2" fillId="21" borderId="0" applyNumberFormat="0" applyBorder="0" applyAlignment="0" applyProtection="0"/>
    <xf numFmtId="0" fontId="42" fillId="0" borderId="0"/>
    <xf numFmtId="0" fontId="26" fillId="0" borderId="0"/>
    <xf numFmtId="0" fontId="26" fillId="0" borderId="0" applyProtection="0"/>
    <xf numFmtId="0" fontId="2" fillId="0" borderId="0"/>
    <xf numFmtId="0" fontId="2" fillId="22" borderId="6" applyNumberFormat="0" applyFont="0" applyAlignment="0" applyProtection="0"/>
    <xf numFmtId="0" fontId="2" fillId="16" borderId="7" applyNumberFormat="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43" fontId="26"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7" fillId="0" borderId="0" applyFont="0" applyFill="0" applyBorder="0" applyAlignment="0" applyProtection="0"/>
    <xf numFmtId="0" fontId="2" fillId="0" borderId="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applyProtection="0"/>
    <xf numFmtId="0" fontId="2" fillId="0" borderId="0"/>
    <xf numFmtId="0" fontId="2" fillId="0" borderId="0"/>
    <xf numFmtId="0" fontId="2" fillId="0" borderId="0"/>
    <xf numFmtId="0" fontId="2" fillId="0" borderId="0"/>
    <xf numFmtId="0" fontId="84" fillId="0" borderId="0"/>
    <xf numFmtId="0" fontId="111" fillId="0" borderId="0" applyNumberFormat="0" applyFill="0" applyBorder="0" applyAlignment="0" applyProtection="0">
      <alignment vertical="top"/>
      <protection locked="0"/>
    </xf>
    <xf numFmtId="0" fontId="1" fillId="0" borderId="0"/>
    <xf numFmtId="0" fontId="2" fillId="0" borderId="0" applyProtection="0"/>
    <xf numFmtId="0" fontId="2" fillId="0" borderId="0"/>
    <xf numFmtId="0" fontId="2" fillId="0" borderId="0"/>
    <xf numFmtId="0" fontId="2" fillId="0" borderId="0"/>
    <xf numFmtId="0" fontId="121" fillId="0" borderId="56" applyNumberFormat="0" applyBorder="0" applyProtection="0">
      <alignment horizontal="center"/>
    </xf>
    <xf numFmtId="0" fontId="122" fillId="0" borderId="0" applyFill="0" applyBorder="0" applyProtection="0"/>
    <xf numFmtId="0" fontId="121" fillId="44" borderId="57" applyNumberFormat="0" applyBorder="0" applyProtection="0">
      <alignment horizontal="center"/>
    </xf>
    <xf numFmtId="0" fontId="123" fillId="0" borderId="0" applyNumberFormat="0" applyFill="0" applyProtection="0"/>
    <xf numFmtId="0" fontId="121" fillId="0" borderId="0" applyNumberFormat="0" applyFill="0" applyBorder="0" applyProtection="0">
      <alignment horizontal="left"/>
    </xf>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0" fontId="2" fillId="3" borderId="0" applyNumberFormat="0" applyBorder="0" applyAlignment="0" applyProtection="0"/>
    <xf numFmtId="0" fontId="2" fillId="21" borderId="0" applyNumberFormat="0" applyBorder="0" applyAlignment="0" applyProtection="0"/>
    <xf numFmtId="0" fontId="2" fillId="22" borderId="6" applyNumberFormat="0" applyFont="0" applyAlignment="0" applyProtection="0"/>
    <xf numFmtId="0" fontId="2" fillId="16" borderId="7"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0" fontId="2" fillId="0" borderId="0"/>
    <xf numFmtId="0" fontId="2" fillId="0" borderId="0"/>
  </cellStyleXfs>
  <cellXfs count="1658">
    <xf numFmtId="0" fontId="0" fillId="0" borderId="0" xfId="0"/>
    <xf numFmtId="0" fontId="0" fillId="0" borderId="0" xfId="0" applyBorder="1"/>
    <xf numFmtId="164" fontId="7" fillId="24" borderId="0" xfId="40" applyNumberFormat="1" applyFont="1" applyFill="1" applyBorder="1" applyAlignment="1">
      <alignment horizontal="center" wrapText="1"/>
    </xf>
    <xf numFmtId="0" fontId="6" fillId="24" borderId="0" xfId="40" quotePrefix="1" applyFont="1" applyFill="1" applyBorder="1" applyAlignment="1">
      <alignment horizontal="left"/>
    </xf>
    <xf numFmtId="0" fontId="0" fillId="25" borderId="0" xfId="0" applyFill="1"/>
    <xf numFmtId="0" fontId="5" fillId="25" borderId="0" xfId="0" applyFont="1" applyFill="1" applyBorder="1"/>
    <xf numFmtId="0" fontId="6"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3" fillId="0" borderId="0" xfId="0" applyFont="1"/>
    <xf numFmtId="0" fontId="7" fillId="25" borderId="0" xfId="0" applyFont="1" applyFill="1" applyBorder="1"/>
    <xf numFmtId="0" fontId="0" fillId="25" borderId="0" xfId="0" applyFill="1" applyAlignment="1">
      <alignment vertical="center"/>
    </xf>
    <xf numFmtId="0" fontId="0" fillId="0" borderId="0" xfId="0" applyAlignment="1">
      <alignment vertical="center"/>
    </xf>
    <xf numFmtId="0" fontId="10" fillId="25" borderId="0" xfId="0" applyFont="1" applyFill="1" applyBorder="1"/>
    <xf numFmtId="0" fontId="11" fillId="25" borderId="0" xfId="0" applyFont="1" applyFill="1" applyBorder="1"/>
    <xf numFmtId="0" fontId="11" fillId="25" borderId="0" xfId="0" applyFont="1" applyFill="1" applyBorder="1" applyAlignment="1">
      <alignment horizontal="center"/>
    </xf>
    <xf numFmtId="164" fontId="12" fillId="24" borderId="0" xfId="40" applyNumberFormat="1" applyFont="1" applyFill="1" applyBorder="1" applyAlignment="1">
      <alignment horizontal="center" wrapText="1"/>
    </xf>
    <xf numFmtId="0" fontId="11" fillId="24" borderId="0" xfId="40" applyFont="1" applyFill="1" applyBorder="1"/>
    <xf numFmtId="0" fontId="12" fillId="25" borderId="0" xfId="0" applyFont="1" applyFill="1" applyBorder="1"/>
    <xf numFmtId="0" fontId="0" fillId="25" borderId="0" xfId="0" applyFill="1" applyBorder="1" applyAlignment="1">
      <alignment vertical="center"/>
    </xf>
    <xf numFmtId="0" fontId="13" fillId="25" borderId="0" xfId="0" applyFont="1" applyFill="1" applyBorder="1"/>
    <xf numFmtId="0" fontId="9" fillId="25" borderId="0" xfId="0" applyFont="1" applyFill="1" applyBorder="1" applyAlignment="1">
      <alignment horizontal="left"/>
    </xf>
    <xf numFmtId="0" fontId="16" fillId="25" borderId="0" xfId="0" applyFont="1" applyFill="1" applyBorder="1" applyAlignment="1">
      <alignment horizontal="right"/>
    </xf>
    <xf numFmtId="164" fontId="18" fillId="25" borderId="0" xfId="0" applyNumberFormat="1" applyFont="1" applyFill="1" applyBorder="1" applyAlignment="1">
      <alignment horizontal="center"/>
    </xf>
    <xf numFmtId="164" fontId="12" fillId="25" borderId="0" xfId="40" applyNumberFormat="1" applyFont="1" applyFill="1" applyBorder="1" applyAlignment="1">
      <alignment horizontal="center" wrapText="1"/>
    </xf>
    <xf numFmtId="0" fontId="21" fillId="0" borderId="0" xfId="0" applyFont="1"/>
    <xf numFmtId="165" fontId="0" fillId="0" borderId="0" xfId="0" applyNumberFormat="1"/>
    <xf numFmtId="0" fontId="0" fillId="0" borderId="0" xfId="0" applyFill="1" applyBorder="1"/>
    <xf numFmtId="0" fontId="13" fillId="0" borderId="0" xfId="0" applyFont="1"/>
    <xf numFmtId="0" fontId="22" fillId="25" borderId="0" xfId="0" applyFont="1" applyFill="1" applyBorder="1" applyAlignment="1">
      <alignment horizontal="left"/>
    </xf>
    <xf numFmtId="0" fontId="16" fillId="25" borderId="0" xfId="0" applyFont="1" applyFill="1" applyBorder="1"/>
    <xf numFmtId="164" fontId="0" fillId="0" borderId="0" xfId="0" applyNumberFormat="1"/>
    <xf numFmtId="0" fontId="3" fillId="25" borderId="0" xfId="0" applyFont="1" applyFill="1" applyBorder="1"/>
    <xf numFmtId="0" fontId="17" fillId="25" borderId="0" xfId="0" applyFont="1" applyFill="1" applyBorder="1"/>
    <xf numFmtId="0" fontId="3" fillId="0" borderId="0" xfId="0" applyFont="1" applyAlignment="1">
      <alignment horizontal="right"/>
    </xf>
    <xf numFmtId="0" fontId="19"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3" fillId="25" borderId="0" xfId="0" applyFont="1" applyFill="1" applyAlignment="1">
      <alignment readingOrder="1"/>
    </xf>
    <xf numFmtId="0" fontId="3" fillId="25" borderId="0" xfId="0" applyFont="1" applyFill="1" applyBorder="1" applyAlignment="1">
      <alignment readingOrder="1"/>
    </xf>
    <xf numFmtId="0" fontId="3" fillId="25" borderId="0" xfId="0" applyFont="1" applyFill="1" applyAlignment="1">
      <alignment readingOrder="2"/>
    </xf>
    <xf numFmtId="0" fontId="3" fillId="0" borderId="0" xfId="0" applyFont="1" applyAlignment="1">
      <alignment readingOrder="2"/>
    </xf>
    <xf numFmtId="0" fontId="12" fillId="25" borderId="0" xfId="0" applyFont="1" applyFill="1" applyBorder="1" applyAlignment="1">
      <alignment horizontal="center" vertical="top" readingOrder="1"/>
    </xf>
    <xf numFmtId="0" fontId="12" fillId="25" borderId="0" xfId="0" applyFont="1" applyFill="1" applyBorder="1" applyAlignment="1">
      <alignment horizontal="right" readingOrder="1"/>
    </xf>
    <xf numFmtId="0" fontId="12" fillId="25" borderId="0" xfId="0" applyFont="1" applyFill="1" applyBorder="1" applyAlignment="1">
      <alignment horizontal="justify" vertical="top" readingOrder="1"/>
    </xf>
    <xf numFmtId="0" fontId="11" fillId="25" borderId="0" xfId="0" applyFont="1" applyFill="1" applyBorder="1" applyAlignment="1">
      <alignment readingOrder="1"/>
    </xf>
    <xf numFmtId="0" fontId="11" fillId="24" borderId="0" xfId="40" applyFont="1" applyFill="1" applyBorder="1" applyAlignment="1">
      <alignment readingOrder="1"/>
    </xf>
    <xf numFmtId="0" fontId="12" fillId="25" borderId="0" xfId="0" applyFont="1" applyFill="1" applyBorder="1" applyAlignment="1">
      <alignment readingOrder="1"/>
    </xf>
    <xf numFmtId="0" fontId="11" fillId="25" borderId="0" xfId="0" applyFont="1" applyFill="1" applyBorder="1" applyAlignment="1">
      <alignment horizontal="center" readingOrder="1"/>
    </xf>
    <xf numFmtId="164" fontId="12" fillId="24" borderId="0" xfId="40" applyNumberFormat="1" applyFont="1" applyFill="1" applyBorder="1" applyAlignment="1">
      <alignment horizontal="center" readingOrder="1"/>
    </xf>
    <xf numFmtId="0" fontId="3" fillId="0" borderId="0" xfId="0" applyFont="1" applyAlignment="1">
      <alignment horizontal="right" readingOrder="2"/>
    </xf>
    <xf numFmtId="0" fontId="29" fillId="25" borderId="0" xfId="0" applyFont="1" applyFill="1" applyBorder="1"/>
    <xf numFmtId="0" fontId="11" fillId="24" borderId="0" xfId="40" applyFont="1" applyFill="1" applyBorder="1" applyAlignment="1">
      <alignment horizontal="left" indent="1"/>
    </xf>
    <xf numFmtId="0" fontId="12" fillId="25" borderId="0" xfId="0" applyFont="1" applyFill="1" applyBorder="1" applyAlignment="1">
      <alignment horizontal="center" vertical="center" readingOrder="1"/>
    </xf>
    <xf numFmtId="0" fontId="12" fillId="25" borderId="0" xfId="0" applyFont="1" applyFill="1" applyBorder="1" applyAlignment="1">
      <alignment vertical="center" readingOrder="1"/>
    </xf>
    <xf numFmtId="0" fontId="12" fillId="25" borderId="0" xfId="0" applyFont="1" applyFill="1" applyBorder="1" applyAlignment="1">
      <alignment horizontal="right" vertical="center" readingOrder="1"/>
    </xf>
    <xf numFmtId="0" fontId="30" fillId="25" borderId="0" xfId="0" applyFont="1" applyFill="1"/>
    <xf numFmtId="0" fontId="30" fillId="25" borderId="0" xfId="0" applyFont="1" applyFill="1" applyBorder="1"/>
    <xf numFmtId="0" fontId="31" fillId="25" borderId="0" xfId="0" applyFont="1" applyFill="1" applyBorder="1" applyAlignment="1">
      <alignment horizontal="left"/>
    </xf>
    <xf numFmtId="0" fontId="30" fillId="0" borderId="0" xfId="0" applyFont="1"/>
    <xf numFmtId="3" fontId="0" fillId="0" borderId="0" xfId="0" applyNumberFormat="1"/>
    <xf numFmtId="165" fontId="13" fillId="0" borderId="0" xfId="0" applyNumberFormat="1" applyFont="1"/>
    <xf numFmtId="3" fontId="33"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5" fillId="24" borderId="0" xfId="40" applyFont="1" applyFill="1" applyBorder="1"/>
    <xf numFmtId="0" fontId="0" fillId="0" borderId="0" xfId="0" applyFill="1"/>
    <xf numFmtId="0" fontId="34" fillId="0" borderId="0" xfId="0" applyFont="1" applyAlignment="1">
      <alignment horizontal="center" wrapText="1"/>
    </xf>
    <xf numFmtId="164" fontId="0" fillId="25" borderId="0" xfId="0" applyNumberFormat="1" applyFill="1" applyBorder="1"/>
    <xf numFmtId="0" fontId="33" fillId="25" borderId="0" xfId="0" applyFont="1" applyFill="1" applyBorder="1" applyAlignment="1">
      <alignment horizontal="left"/>
    </xf>
    <xf numFmtId="3" fontId="38" fillId="25" borderId="0" xfId="0" applyNumberFormat="1" applyFont="1" applyFill="1" applyBorder="1" applyAlignment="1">
      <alignment horizontal="center"/>
    </xf>
    <xf numFmtId="3" fontId="33" fillId="25" borderId="0" xfId="0" applyNumberFormat="1" applyFont="1" applyFill="1" applyBorder="1" applyAlignment="1">
      <alignment horizontal="right"/>
    </xf>
    <xf numFmtId="0" fontId="30" fillId="25" borderId="0" xfId="0" applyFont="1" applyFill="1" applyAlignment="1">
      <alignment vertical="center"/>
    </xf>
    <xf numFmtId="0" fontId="33" fillId="25" borderId="0" xfId="0" applyFont="1" applyFill="1" applyBorder="1" applyAlignment="1">
      <alignment horizontal="left" vertical="center"/>
    </xf>
    <xf numFmtId="0" fontId="31" fillId="25" borderId="0" xfId="0" applyFont="1" applyFill="1" applyBorder="1" applyAlignment="1">
      <alignment horizontal="left" vertical="center"/>
    </xf>
    <xf numFmtId="3" fontId="33" fillId="25" borderId="0" xfId="0" applyNumberFormat="1" applyFont="1" applyFill="1" applyBorder="1" applyAlignment="1">
      <alignment horizontal="right" vertical="center"/>
    </xf>
    <xf numFmtId="0" fontId="30" fillId="0" borderId="0" xfId="0" applyFont="1" applyAlignment="1">
      <alignment vertical="center"/>
    </xf>
    <xf numFmtId="3" fontId="12" fillId="25" borderId="0" xfId="0" applyNumberFormat="1" applyFont="1" applyFill="1" applyBorder="1" applyAlignment="1">
      <alignment horizontal="right"/>
    </xf>
    <xf numFmtId="0" fontId="32" fillId="25" borderId="0" xfId="0" applyFont="1" applyFill="1" applyBorder="1"/>
    <xf numFmtId="0" fontId="27" fillId="25" borderId="0" xfId="0" applyFont="1" applyFill="1"/>
    <xf numFmtId="0" fontId="27" fillId="25" borderId="0" xfId="0" applyFont="1" applyFill="1" applyBorder="1"/>
    <xf numFmtId="0" fontId="27" fillId="0" borderId="0" xfId="0" applyFont="1"/>
    <xf numFmtId="3" fontId="16" fillId="25" borderId="0" xfId="0" applyNumberFormat="1" applyFont="1" applyFill="1"/>
    <xf numFmtId="0" fontId="29" fillId="24" borderId="0" xfId="40" applyFont="1" applyFill="1" applyBorder="1" applyAlignment="1">
      <alignment horizontal="left" vertical="center" indent="1"/>
    </xf>
    <xf numFmtId="0" fontId="21" fillId="0" borderId="0" xfId="0" applyFont="1" applyFill="1"/>
    <xf numFmtId="3" fontId="16" fillId="25" borderId="0" xfId="0" applyNumberFormat="1" applyFont="1" applyFill="1" applyBorder="1" applyAlignment="1">
      <alignment horizontal="right"/>
    </xf>
    <xf numFmtId="0" fontId="13" fillId="0" borderId="0" xfId="0" applyFont="1" applyFill="1" applyBorder="1"/>
    <xf numFmtId="0" fontId="13" fillId="25" borderId="0" xfId="0" applyFont="1" applyFill="1" applyBorder="1" applyAlignment="1">
      <alignment vertical="center"/>
    </xf>
    <xf numFmtId="0" fontId="35" fillId="25" borderId="0" xfId="0" applyFont="1" applyFill="1" applyBorder="1" applyAlignment="1">
      <alignment horizontal="justify" vertical="center" readingOrder="1"/>
    </xf>
    <xf numFmtId="0" fontId="32" fillId="25" borderId="0" xfId="0" applyFont="1" applyFill="1" applyBorder="1" applyAlignment="1">
      <alignment vertical="center"/>
    </xf>
    <xf numFmtId="3" fontId="12" fillId="25" borderId="0" xfId="0" applyNumberFormat="1" applyFont="1" applyFill="1" applyBorder="1"/>
    <xf numFmtId="3" fontId="16" fillId="25" borderId="0" xfId="0" applyNumberFormat="1" applyFont="1" applyFill="1" applyBorder="1"/>
    <xf numFmtId="3" fontId="3" fillId="25" borderId="0" xfId="0" applyNumberFormat="1" applyFont="1" applyFill="1" applyBorder="1"/>
    <xf numFmtId="0" fontId="15" fillId="25" borderId="0" xfId="0" applyFont="1" applyFill="1" applyBorder="1" applyAlignment="1">
      <alignment vertical="center"/>
    </xf>
    <xf numFmtId="0" fontId="4" fillId="25" borderId="0" xfId="0" applyFont="1" applyFill="1" applyBorder="1" applyAlignment="1">
      <alignment vertical="center"/>
    </xf>
    <xf numFmtId="0" fontId="30" fillId="25" borderId="0" xfId="0" applyFont="1" applyFill="1" applyBorder="1" applyAlignment="1">
      <alignment vertical="center"/>
    </xf>
    <xf numFmtId="0" fontId="30" fillId="0" borderId="0" xfId="0" applyFont="1" applyFill="1" applyBorder="1"/>
    <xf numFmtId="3" fontId="37" fillId="0" borderId="0" xfId="0" applyNumberFormat="1" applyFont="1" applyFill="1" applyBorder="1"/>
    <xf numFmtId="164" fontId="0" fillId="0" borderId="0" xfId="0" applyNumberFormat="1" applyFill="1" applyBorder="1"/>
    <xf numFmtId="164" fontId="37" fillId="0" borderId="0" xfId="0" applyNumberFormat="1" applyFont="1" applyFill="1" applyBorder="1"/>
    <xf numFmtId="164" fontId="40" fillId="0" borderId="0" xfId="0" applyNumberFormat="1" applyFont="1" applyFill="1" applyBorder="1"/>
    <xf numFmtId="166" fontId="0" fillId="0" borderId="0" xfId="0" applyNumberFormat="1" applyFill="1" applyBorder="1"/>
    <xf numFmtId="0" fontId="27" fillId="0" borderId="0" xfId="0" applyFont="1" applyFill="1" applyBorder="1"/>
    <xf numFmtId="0" fontId="34" fillId="0" borderId="0" xfId="0" applyFont="1" applyFill="1" applyBorder="1" applyAlignment="1">
      <alignment horizontal="center" wrapText="1"/>
    </xf>
    <xf numFmtId="0" fontId="39" fillId="0" borderId="0" xfId="0" applyFont="1" applyFill="1" applyBorder="1" applyAlignment="1">
      <alignment horizontal="center" vertical="center" wrapText="1"/>
    </xf>
    <xf numFmtId="164" fontId="12" fillId="26" borderId="0" xfId="40" applyNumberFormat="1" applyFont="1" applyFill="1" applyBorder="1" applyAlignment="1">
      <alignment horizontal="center" wrapText="1"/>
    </xf>
    <xf numFmtId="164" fontId="11" fillId="24" borderId="0" xfId="40" applyNumberFormat="1" applyFont="1" applyFill="1" applyBorder="1" applyAlignment="1">
      <alignment horizontal="center" wrapText="1"/>
    </xf>
    <xf numFmtId="1" fontId="11" fillId="24" borderId="0" xfId="40" applyNumberFormat="1" applyFont="1" applyFill="1" applyBorder="1" applyAlignment="1">
      <alignment horizontal="center" wrapText="1"/>
    </xf>
    <xf numFmtId="1" fontId="11" fillId="24" borderId="12" xfId="40" applyNumberFormat="1" applyFont="1" applyFill="1" applyBorder="1" applyAlignment="1">
      <alignment horizontal="center" wrapText="1"/>
    </xf>
    <xf numFmtId="0" fontId="29" fillId="24" borderId="0" xfId="40" applyFont="1" applyFill="1" applyBorder="1"/>
    <xf numFmtId="167" fontId="12" fillId="24" borderId="0" xfId="40" applyNumberFormat="1" applyFont="1" applyFill="1" applyBorder="1" applyAlignment="1">
      <alignment horizontal="center" wrapText="1"/>
    </xf>
    <xf numFmtId="164" fontId="16" fillId="27" borderId="0" xfId="40" applyNumberFormat="1" applyFont="1" applyFill="1" applyBorder="1" applyAlignment="1">
      <alignment horizontal="center" wrapText="1"/>
    </xf>
    <xf numFmtId="3" fontId="11" fillId="27" borderId="0" xfId="40" applyNumberFormat="1" applyFont="1" applyFill="1" applyBorder="1" applyAlignment="1">
      <alignment horizontal="right" wrapText="1"/>
    </xf>
    <xf numFmtId="3" fontId="12" fillId="27" borderId="0" xfId="40" applyNumberFormat="1" applyFont="1" applyFill="1" applyBorder="1" applyAlignment="1">
      <alignment horizontal="right" wrapText="1"/>
    </xf>
    <xf numFmtId="3" fontId="11" fillId="24" borderId="0" xfId="40" applyNumberFormat="1" applyFont="1" applyFill="1" applyBorder="1" applyAlignment="1">
      <alignment horizontal="right" wrapText="1"/>
    </xf>
    <xf numFmtId="0" fontId="29" fillId="24" borderId="0" xfId="40" applyFont="1" applyFill="1" applyBorder="1" applyAlignment="1">
      <alignment wrapText="1"/>
    </xf>
    <xf numFmtId="0" fontId="16" fillId="24" borderId="0" xfId="40" applyFont="1" applyFill="1" applyBorder="1"/>
    <xf numFmtId="0" fontId="11" fillId="24" borderId="0" xfId="40" applyFont="1" applyFill="1" applyBorder="1" applyAlignment="1">
      <alignment horizontal="left" vertical="center" indent="1"/>
    </xf>
    <xf numFmtId="3" fontId="12" fillId="26" borderId="0" xfId="40" applyNumberFormat="1" applyFont="1" applyFill="1" applyBorder="1" applyAlignment="1">
      <alignment horizontal="right" wrapText="1"/>
    </xf>
    <xf numFmtId="0" fontId="16" fillId="27" borderId="0" xfId="40" applyFont="1" applyFill="1" applyBorder="1"/>
    <xf numFmtId="0" fontId="50" fillId="24" borderId="0" xfId="40" applyFont="1" applyFill="1" applyBorder="1" applyAlignment="1">
      <alignment wrapText="1"/>
    </xf>
    <xf numFmtId="0" fontId="68" fillId="25" borderId="0" xfId="0" applyFont="1" applyFill="1"/>
    <xf numFmtId="0" fontId="0" fillId="0" borderId="0" xfId="0"/>
    <xf numFmtId="0" fontId="12" fillId="24" borderId="0" xfId="40" applyFont="1" applyFill="1" applyBorder="1" applyAlignment="1">
      <alignment horizontal="left"/>
    </xf>
    <xf numFmtId="0" fontId="16" fillId="24" borderId="0" xfId="40" applyFont="1" applyFill="1" applyBorder="1" applyAlignment="1">
      <alignment horizontal="left" vertical="center" wrapText="1"/>
    </xf>
    <xf numFmtId="0" fontId="16" fillId="24" borderId="0" xfId="40" applyFont="1" applyFill="1" applyBorder="1" applyAlignment="1">
      <alignment horizontal="left" indent="1"/>
    </xf>
    <xf numFmtId="0" fontId="11"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0" fillId="25" borderId="0" xfId="51" applyFont="1" applyFill="1" applyBorder="1"/>
    <xf numFmtId="49" fontId="11" fillId="25" borderId="12" xfId="51" applyNumberFormat="1" applyFont="1" applyFill="1" applyBorder="1" applyAlignment="1">
      <alignment horizontal="center" vertical="center" wrapText="1"/>
    </xf>
    <xf numFmtId="49" fontId="0" fillId="25" borderId="0" xfId="51" applyNumberFormat="1" applyFont="1" applyFill="1"/>
    <xf numFmtId="0" fontId="11" fillId="24" borderId="0" xfId="61" applyFont="1" applyFill="1" applyBorder="1" applyAlignment="1">
      <alignment horizontal="left" indent="1"/>
    </xf>
    <xf numFmtId="3" fontId="16" fillId="24" borderId="0" xfId="61" applyNumberFormat="1" applyFont="1" applyFill="1" applyBorder="1" applyAlignment="1">
      <alignment horizontal="center" wrapText="1"/>
    </xf>
    <xf numFmtId="0" fontId="13" fillId="26" borderId="0" xfId="51" applyFont="1" applyFill="1"/>
    <xf numFmtId="0" fontId="12" fillId="24" borderId="0" xfId="61" applyFont="1" applyFill="1" applyBorder="1" applyAlignment="1">
      <alignment horizontal="left" indent="1"/>
    </xf>
    <xf numFmtId="4" fontId="12" fillId="27" borderId="0" xfId="61" applyNumberFormat="1" applyFont="1" applyFill="1" applyBorder="1" applyAlignment="1">
      <alignment horizontal="right" wrapText="1" indent="4"/>
    </xf>
    <xf numFmtId="0" fontId="13" fillId="0" borderId="0" xfId="51" applyFont="1"/>
    <xf numFmtId="0" fontId="24" fillId="26" borderId="0" xfId="51" applyFont="1" applyFill="1"/>
    <xf numFmtId="0" fontId="24" fillId="0" borderId="0" xfId="51" applyFont="1"/>
    <xf numFmtId="0" fontId="51" fillId="26" borderId="0" xfId="51" applyFont="1" applyFill="1" applyAlignment="1">
      <alignment horizontal="center"/>
    </xf>
    <xf numFmtId="0" fontId="51" fillId="0" borderId="0" xfId="51" applyFont="1" applyAlignment="1">
      <alignment horizontal="center"/>
    </xf>
    <xf numFmtId="0" fontId="2" fillId="26" borderId="0" xfId="51" applyFont="1" applyFill="1"/>
    <xf numFmtId="0" fontId="2" fillId="0" borderId="0" xfId="51" applyFont="1"/>
    <xf numFmtId="0" fontId="49" fillId="26" borderId="0" xfId="51" applyFont="1" applyFill="1"/>
    <xf numFmtId="0" fontId="49" fillId="0" borderId="0" xfId="51" applyFont="1"/>
    <xf numFmtId="0" fontId="77" fillId="26" borderId="0" xfId="51" applyFont="1" applyFill="1"/>
    <xf numFmtId="0" fontId="77" fillId="0" borderId="0" xfId="51" applyFont="1"/>
    <xf numFmtId="0" fontId="68" fillId="26" borderId="0" xfId="51" applyFont="1" applyFill="1"/>
    <xf numFmtId="0" fontId="68" fillId="25" borderId="0" xfId="51" applyFont="1" applyFill="1"/>
    <xf numFmtId="0" fontId="68" fillId="0" borderId="0" xfId="51" applyFont="1"/>
    <xf numFmtId="0" fontId="2" fillId="24" borderId="0" xfId="61" applyFont="1" applyFill="1" applyBorder="1" applyAlignment="1">
      <alignment horizontal="left" indent="1"/>
    </xf>
    <xf numFmtId="0" fontId="16" fillId="24" borderId="0" xfId="61" applyFont="1" applyFill="1" applyBorder="1" applyAlignment="1">
      <alignment horizontal="left" indent="1"/>
    </xf>
    <xf numFmtId="1" fontId="16" fillId="24" borderId="0" xfId="61" applyNumberFormat="1" applyFont="1" applyFill="1" applyBorder="1" applyAlignment="1">
      <alignment horizontal="center" wrapText="1"/>
    </xf>
    <xf numFmtId="165" fontId="16" fillId="24" borderId="0" xfId="61" applyNumberFormat="1" applyFont="1" applyFill="1" applyBorder="1" applyAlignment="1">
      <alignment horizontal="center" wrapText="1"/>
    </xf>
    <xf numFmtId="0" fontId="9" fillId="25" borderId="0" xfId="51" applyFont="1" applyFill="1"/>
    <xf numFmtId="0" fontId="9" fillId="0" borderId="0" xfId="51" applyFont="1"/>
    <xf numFmtId="0" fontId="35" fillId="24" borderId="0" xfId="61" applyFont="1" applyFill="1" applyBorder="1"/>
    <xf numFmtId="0" fontId="11" fillId="24" borderId="0" xfId="61" applyFont="1" applyFill="1" applyBorder="1"/>
    <xf numFmtId="0" fontId="3" fillId="0" borderId="0" xfId="51" applyFont="1" applyAlignment="1">
      <alignment horizontal="right"/>
    </xf>
    <xf numFmtId="0" fontId="2" fillId="25" borderId="0" xfId="62" applyFill="1"/>
    <xf numFmtId="0" fontId="2" fillId="0" borderId="0" xfId="62"/>
    <xf numFmtId="0" fontId="2" fillId="25" borderId="0" xfId="62" applyFill="1" applyBorder="1"/>
    <xf numFmtId="0" fontId="13" fillId="25" borderId="0" xfId="62" applyFont="1" applyFill="1" applyBorder="1"/>
    <xf numFmtId="0" fontId="2" fillId="25" borderId="0" xfId="62" applyFill="1" applyAlignment="1">
      <alignment vertical="center"/>
    </xf>
    <xf numFmtId="0" fontId="2" fillId="25" borderId="0" xfId="62" applyFill="1" applyBorder="1" applyAlignment="1">
      <alignment vertical="center"/>
    </xf>
    <xf numFmtId="0" fontId="2" fillId="0" borderId="0" xfId="62" applyAlignment="1">
      <alignment vertical="center"/>
    </xf>
    <xf numFmtId="0" fontId="12" fillId="25" borderId="0" xfId="62" applyFont="1" applyFill="1" applyBorder="1" applyAlignment="1">
      <alignment vertical="center"/>
    </xf>
    <xf numFmtId="0" fontId="10" fillId="25" borderId="0" xfId="62" applyFont="1" applyFill="1" applyBorder="1"/>
    <xf numFmtId="0" fontId="5" fillId="25" borderId="0" xfId="62" applyFont="1" applyFill="1" applyBorder="1"/>
    <xf numFmtId="0" fontId="12" fillId="25" borderId="0" xfId="62" applyFont="1" applyFill="1" applyBorder="1"/>
    <xf numFmtId="0" fontId="13" fillId="25" borderId="0" xfId="62" applyFont="1" applyFill="1"/>
    <xf numFmtId="0" fontId="13" fillId="0" borderId="0" xfId="62" applyFont="1"/>
    <xf numFmtId="167" fontId="12" fillId="25" borderId="0" xfId="62" applyNumberFormat="1" applyFont="1" applyFill="1" applyBorder="1" applyAlignment="1">
      <alignment horizontal="center"/>
    </xf>
    <xf numFmtId="167" fontId="12" fillId="25" borderId="0" xfId="62" applyNumberFormat="1" applyFont="1" applyFill="1" applyBorder="1" applyAlignment="1">
      <alignment horizontal="right" indent="1"/>
    </xf>
    <xf numFmtId="3" fontId="2" fillId="0" borderId="0" xfId="62" applyNumberFormat="1"/>
    <xf numFmtId="167" fontId="12" fillId="25" borderId="0" xfId="62" applyNumberFormat="1" applyFont="1" applyFill="1" applyBorder="1" applyAlignment="1">
      <alignment horizontal="right" indent="2"/>
    </xf>
    <xf numFmtId="0" fontId="48" fillId="25" borderId="0" xfId="62" applyFont="1" applyFill="1" applyBorder="1" applyAlignment="1">
      <alignment horizontal="left" vertical="center"/>
    </xf>
    <xf numFmtId="0" fontId="3" fillId="25" borderId="0" xfId="62" applyFont="1" applyFill="1" applyBorder="1"/>
    <xf numFmtId="0" fontId="3" fillId="0" borderId="0" xfId="62" applyFont="1"/>
    <xf numFmtId="164" fontId="16" fillId="25" borderId="0" xfId="40" applyNumberFormat="1" applyFont="1" applyFill="1" applyBorder="1" applyAlignment="1">
      <alignment horizontal="right" wrapText="1"/>
    </xf>
    <xf numFmtId="3" fontId="16" fillId="25" borderId="0" xfId="40" applyNumberFormat="1" applyFont="1" applyFill="1" applyBorder="1" applyAlignment="1">
      <alignment horizontal="right" wrapText="1"/>
    </xf>
    <xf numFmtId="167" fontId="64" fillId="24" borderId="0" xfId="40" applyNumberFormat="1" applyFont="1" applyFill="1" applyBorder="1" applyAlignment="1">
      <alignment horizontal="center" wrapText="1"/>
    </xf>
    <xf numFmtId="164" fontId="11" fillId="24" borderId="0" xfId="40" applyNumberFormat="1" applyFont="1" applyFill="1" applyBorder="1" applyAlignment="1">
      <alignment horizontal="right" wrapText="1" indent="2"/>
    </xf>
    <xf numFmtId="164" fontId="12" fillId="24" borderId="0" xfId="40" applyNumberFormat="1" applyFont="1" applyFill="1" applyBorder="1" applyAlignment="1">
      <alignment horizontal="right" wrapText="1" indent="2"/>
    </xf>
    <xf numFmtId="3" fontId="12" fillId="24" borderId="0" xfId="40" applyNumberFormat="1" applyFont="1" applyFill="1" applyBorder="1" applyAlignment="1">
      <alignment horizontal="center" wrapText="1"/>
    </xf>
    <xf numFmtId="166" fontId="11" fillId="24" borderId="0" xfId="40" applyNumberFormat="1" applyFont="1" applyFill="1" applyBorder="1" applyAlignment="1">
      <alignment horizontal="center" wrapText="1"/>
    </xf>
    <xf numFmtId="0" fontId="16" fillId="24" borderId="0" xfId="40" applyFont="1" applyFill="1" applyBorder="1" applyAlignment="1">
      <alignment vertical="top" wrapText="1"/>
    </xf>
    <xf numFmtId="0" fontId="16" fillId="0" borderId="0" xfId="40" applyFont="1" applyFill="1" applyBorder="1" applyAlignment="1">
      <alignment vertical="top" wrapText="1"/>
    </xf>
    <xf numFmtId="0" fontId="55" fillId="25" borderId="0" xfId="62" applyFont="1" applyFill="1"/>
    <xf numFmtId="0" fontId="55" fillId="25" borderId="0" xfId="62" applyFont="1" applyFill="1" applyBorder="1"/>
    <xf numFmtId="0" fontId="55" fillId="0" borderId="0" xfId="62" applyFont="1"/>
    <xf numFmtId="0" fontId="29" fillId="25" borderId="0" xfId="62" applyFont="1" applyFill="1" applyBorder="1"/>
    <xf numFmtId="0" fontId="12" fillId="25" borderId="0" xfId="62" applyFont="1" applyFill="1" applyBorder="1" applyAlignment="1">
      <alignment horizontal="left" indent="2"/>
    </xf>
    <xf numFmtId="0" fontId="2" fillId="25" borderId="0" xfId="62" applyFill="1" applyAlignment="1"/>
    <xf numFmtId="0" fontId="2" fillId="25" borderId="0" xfId="62" applyFill="1" applyBorder="1" applyAlignment="1"/>
    <xf numFmtId="0" fontId="2" fillId="0" borderId="0" xfId="62" applyAlignment="1"/>
    <xf numFmtId="164" fontId="16" fillId="26" borderId="0" xfId="40" applyNumberFormat="1" applyFont="1" applyFill="1" applyBorder="1" applyAlignment="1">
      <alignment horizontal="right" wrapText="1"/>
    </xf>
    <xf numFmtId="0" fontId="68" fillId="25" borderId="0" xfId="62" applyFont="1" applyFill="1"/>
    <xf numFmtId="0" fontId="60" fillId="25" borderId="0" xfId="62" applyFont="1" applyFill="1" applyBorder="1" applyAlignment="1">
      <alignment wrapText="1"/>
    </xf>
    <xf numFmtId="0" fontId="68" fillId="25" borderId="0" xfId="62" applyFont="1" applyFill="1" applyBorder="1" applyAlignment="1">
      <alignment vertical="center"/>
    </xf>
    <xf numFmtId="0" fontId="69" fillId="25" borderId="0" xfId="62" applyFont="1" applyFill="1" applyBorder="1" applyAlignment="1">
      <alignment vertical="center"/>
    </xf>
    <xf numFmtId="0" fontId="71" fillId="25" borderId="0" xfId="62" applyFont="1" applyFill="1" applyBorder="1" applyAlignment="1">
      <alignment horizontal="left" vertical="center" indent="1"/>
    </xf>
    <xf numFmtId="3" fontId="11" fillId="25" borderId="0" xfId="62" applyNumberFormat="1" applyFont="1" applyFill="1" applyBorder="1" applyAlignment="1">
      <alignment horizontal="right" indent="2"/>
    </xf>
    <xf numFmtId="3" fontId="12" fillId="25" borderId="0" xfId="62" applyNumberFormat="1" applyFont="1" applyFill="1" applyBorder="1" applyAlignment="1">
      <alignment horizontal="right" indent="2"/>
    </xf>
    <xf numFmtId="0" fontId="68" fillId="0" borderId="0" xfId="62" applyFont="1" applyAlignment="1"/>
    <xf numFmtId="3" fontId="48" fillId="25" borderId="0" xfId="62" applyNumberFormat="1" applyFont="1" applyFill="1" applyBorder="1" applyAlignment="1">
      <alignment horizontal="right"/>
    </xf>
    <xf numFmtId="0" fontId="68" fillId="25" borderId="0" xfId="62" applyFont="1" applyFill="1" applyAlignment="1"/>
    <xf numFmtId="0" fontId="68" fillId="25" borderId="0" xfId="62" applyFont="1" applyFill="1" applyBorder="1" applyAlignment="1"/>
    <xf numFmtId="3" fontId="18" fillId="25" borderId="0" xfId="62" applyNumberFormat="1" applyFont="1" applyFill="1" applyBorder="1" applyAlignment="1">
      <alignment horizontal="right"/>
    </xf>
    <xf numFmtId="0" fontId="68" fillId="0" borderId="0" xfId="62" applyFont="1"/>
    <xf numFmtId="0" fontId="63" fillId="25" borderId="0" xfId="62" applyFont="1" applyFill="1" applyBorder="1" applyAlignment="1">
      <alignment horizontal="center"/>
    </xf>
    <xf numFmtId="0" fontId="68" fillId="25" borderId="0" xfId="62" applyFont="1" applyFill="1" applyBorder="1"/>
    <xf numFmtId="164" fontId="67" fillId="25" borderId="0" xfId="62" applyNumberFormat="1" applyFont="1" applyFill="1" applyBorder="1" applyAlignment="1">
      <alignment horizontal="right" indent="2"/>
    </xf>
    <xf numFmtId="0" fontId="12" fillId="25" borderId="0" xfId="0" applyNumberFormat="1" applyFont="1" applyFill="1" applyBorder="1" applyAlignment="1"/>
    <xf numFmtId="0" fontId="12" fillId="25" borderId="0" xfId="62" applyFont="1" applyFill="1" applyBorder="1" applyAlignment="1">
      <alignment horizontal="right"/>
    </xf>
    <xf numFmtId="0" fontId="9" fillId="25" borderId="0" xfId="63" applyFont="1" applyFill="1" applyBorder="1" applyAlignment="1">
      <alignment horizontal="left"/>
    </xf>
    <xf numFmtId="0" fontId="11" fillId="24" borderId="0" xfId="40" applyFont="1" applyFill="1" applyBorder="1"/>
    <xf numFmtId="0" fontId="2" fillId="25" borderId="0" xfId="63" applyFill="1" applyAlignment="1"/>
    <xf numFmtId="0" fontId="2" fillId="0" borderId="0" xfId="63" applyAlignment="1"/>
    <xf numFmtId="0" fontId="2" fillId="25" borderId="0" xfId="63" applyFill="1" applyBorder="1" applyAlignment="1"/>
    <xf numFmtId="0" fontId="2" fillId="25" borderId="0" xfId="63" applyFill="1" applyBorder="1"/>
    <xf numFmtId="3" fontId="16" fillId="26" borderId="0" xfId="40" applyNumberFormat="1" applyFont="1" applyFill="1" applyBorder="1" applyAlignment="1">
      <alignment horizontal="right" wrapText="1"/>
    </xf>
    <xf numFmtId="167" fontId="16" fillId="26" borderId="0" xfId="40" applyNumberFormat="1" applyFont="1" applyFill="1" applyBorder="1" applyAlignment="1">
      <alignment horizontal="right" wrapText="1"/>
    </xf>
    <xf numFmtId="167" fontId="12" fillId="24" borderId="0" xfId="40" applyNumberFormat="1" applyFont="1" applyFill="1" applyBorder="1" applyAlignment="1">
      <alignment horizontal="right" wrapText="1" indent="1"/>
    </xf>
    <xf numFmtId="0" fontId="12" fillId="25" borderId="0" xfId="0" applyFont="1" applyFill="1" applyBorder="1" applyAlignment="1"/>
    <xf numFmtId="0" fontId="9" fillId="25" borderId="0" xfId="62" applyFont="1" applyFill="1" applyBorder="1" applyAlignment="1">
      <alignment horizontal="right"/>
    </xf>
    <xf numFmtId="164" fontId="63" fillId="27" borderId="0" xfId="40" applyNumberFormat="1" applyFont="1" applyFill="1" applyBorder="1" applyAlignment="1">
      <alignment horizontal="center" wrapText="1"/>
    </xf>
    <xf numFmtId="165" fontId="56" fillId="26" borderId="0" xfId="40" applyNumberFormat="1" applyFont="1" applyFill="1" applyBorder="1" applyAlignment="1">
      <alignment horizontal="center" wrapText="1"/>
    </xf>
    <xf numFmtId="165" fontId="12" fillId="26" borderId="0" xfId="40" applyNumberFormat="1" applyFont="1" applyFill="1" applyBorder="1" applyAlignment="1">
      <alignment horizontal="center" wrapText="1"/>
    </xf>
    <xf numFmtId="165" fontId="12" fillId="27" borderId="0" xfId="40" applyNumberFormat="1" applyFont="1" applyFill="1" applyBorder="1" applyAlignment="1">
      <alignment horizontal="center" wrapText="1"/>
    </xf>
    <xf numFmtId="1" fontId="12" fillId="25" borderId="0" xfId="62" applyNumberFormat="1" applyFont="1" applyFill="1" applyBorder="1" applyAlignment="1">
      <alignment horizontal="center"/>
    </xf>
    <xf numFmtId="0" fontId="16" fillId="24" borderId="0" xfId="40" applyFont="1" applyFill="1" applyBorder="1" applyAlignment="1">
      <alignment vertical="center"/>
    </xf>
    <xf numFmtId="0" fontId="29" fillId="25" borderId="0" xfId="62" applyFont="1" applyFill="1" applyBorder="1" applyAlignment="1">
      <alignment vertical="center"/>
    </xf>
    <xf numFmtId="0" fontId="65" fillId="25" borderId="0" xfId="62" applyFont="1" applyFill="1" applyBorder="1"/>
    <xf numFmtId="0" fontId="11" fillId="24" borderId="0" xfId="40" applyFont="1" applyFill="1" applyBorder="1" applyAlignment="1"/>
    <xf numFmtId="167" fontId="2" fillId="0" borderId="0" xfId="62" applyNumberFormat="1"/>
    <xf numFmtId="3" fontId="64" fillId="25" borderId="0" xfId="62" applyNumberFormat="1" applyFont="1" applyFill="1" applyBorder="1" applyAlignment="1">
      <alignment horizontal="right"/>
    </xf>
    <xf numFmtId="0" fontId="61" fillId="25" borderId="0" xfId="62" applyFont="1" applyFill="1" applyBorder="1"/>
    <xf numFmtId="3" fontId="2" fillId="0" borderId="0" xfId="62" applyNumberFormat="1" applyAlignment="1">
      <alignment vertical="center"/>
    </xf>
    <xf numFmtId="0" fontId="65" fillId="25" borderId="0" xfId="62" applyFont="1" applyFill="1" applyBorder="1" applyAlignment="1">
      <alignment vertical="center"/>
    </xf>
    <xf numFmtId="0" fontId="11" fillId="24" borderId="0" xfId="40" applyFont="1" applyFill="1" applyBorder="1" applyAlignment="1">
      <alignment horizontal="center" vertical="center"/>
    </xf>
    <xf numFmtId="0" fontId="13" fillId="0" borderId="12" xfId="53" applyFont="1" applyBorder="1" applyAlignment="1">
      <alignment horizontal="center" vertical="center"/>
    </xf>
    <xf numFmtId="2" fontId="12" fillId="24" borderId="0" xfId="40" applyNumberFormat="1" applyFont="1" applyFill="1" applyBorder="1" applyAlignment="1">
      <alignment horizontal="right" wrapText="1" indent="1"/>
    </xf>
    <xf numFmtId="2" fontId="12" fillId="24" borderId="0" xfId="40" applyNumberFormat="1" applyFont="1" applyFill="1" applyBorder="1" applyAlignment="1">
      <alignment horizontal="center" wrapText="1"/>
    </xf>
    <xf numFmtId="165" fontId="18" fillId="24" borderId="0" xfId="58" applyNumberFormat="1" applyFont="1" applyFill="1" applyBorder="1" applyAlignment="1">
      <alignment horizontal="center" wrapText="1"/>
    </xf>
    <xf numFmtId="0" fontId="83" fillId="0" borderId="0" xfId="62" applyFont="1" applyAlignment="1">
      <alignment vertical="center"/>
    </xf>
    <xf numFmtId="49" fontId="16" fillId="24" borderId="0" xfId="40" applyNumberFormat="1" applyFont="1" applyFill="1" applyBorder="1" applyAlignment="1">
      <alignment horizontal="center" vertical="center" wrapText="1"/>
    </xf>
    <xf numFmtId="0" fontId="83" fillId="0" borderId="0" xfId="62" applyFont="1"/>
    <xf numFmtId="3" fontId="16" fillId="24" borderId="0" xfId="40" applyNumberFormat="1" applyFont="1" applyFill="1" applyBorder="1" applyAlignment="1">
      <alignment horizontal="center" wrapText="1"/>
    </xf>
    <xf numFmtId="49" fontId="2" fillId="25" borderId="0" xfId="62" applyNumberFormat="1" applyFill="1" applyBorder="1" applyAlignment="1">
      <alignment vertical="center"/>
    </xf>
    <xf numFmtId="49" fontId="12" fillId="25" borderId="0" xfId="62" applyNumberFormat="1" applyFont="1" applyFill="1" applyBorder="1" applyAlignment="1">
      <alignment vertical="center"/>
    </xf>
    <xf numFmtId="165" fontId="18" fillId="24" borderId="0" xfId="40" applyNumberFormat="1" applyFont="1" applyFill="1" applyBorder="1" applyAlignment="1">
      <alignment horizontal="center" vertical="center" wrapText="1"/>
    </xf>
    <xf numFmtId="165" fontId="83" fillId="0" borderId="0" xfId="62" applyNumberFormat="1" applyFont="1"/>
    <xf numFmtId="0" fontId="16" fillId="24" borderId="0" xfId="40" applyFont="1" applyFill="1" applyBorder="1" applyAlignment="1">
      <alignment horizontal="justify" vertical="center"/>
    </xf>
    <xf numFmtId="165" fontId="12" fillId="27" borderId="0" xfId="40" applyNumberFormat="1" applyFont="1" applyFill="1" applyBorder="1" applyAlignment="1">
      <alignment horizontal="left" wrapText="1"/>
    </xf>
    <xf numFmtId="0" fontId="49" fillId="0" borderId="0" xfId="51" applyFont="1" applyAlignment="1">
      <alignment horizontal="left"/>
    </xf>
    <xf numFmtId="0" fontId="11" fillId="24" borderId="0" xfId="40" applyFont="1" applyFill="1" applyBorder="1" applyAlignment="1">
      <alignment horizontal="left"/>
    </xf>
    <xf numFmtId="0" fontId="12" fillId="25" borderId="0" xfId="63" applyFont="1" applyFill="1" applyBorder="1" applyAlignment="1">
      <alignment horizontal="center" vertical="center" wrapText="1"/>
    </xf>
    <xf numFmtId="1" fontId="12" fillId="0" borderId="0" xfId="63" applyNumberFormat="1" applyFont="1" applyBorder="1" applyAlignment="1">
      <alignment horizontal="center" vertical="center" wrapText="1"/>
    </xf>
    <xf numFmtId="0" fontId="12" fillId="0" borderId="0" xfId="63" applyFont="1" applyBorder="1" applyAlignment="1">
      <alignment horizontal="center" vertical="center" wrapText="1"/>
    </xf>
    <xf numFmtId="0" fontId="2" fillId="30" borderId="0" xfId="63" applyFont="1" applyFill="1" applyBorder="1" applyAlignment="1">
      <alignment horizontal="center"/>
    </xf>
    <xf numFmtId="0" fontId="2" fillId="25" borderId="0" xfId="63" applyFont="1" applyFill="1" applyBorder="1"/>
    <xf numFmtId="49" fontId="12" fillId="25" borderId="0" xfId="62" applyNumberFormat="1" applyFont="1" applyFill="1" applyBorder="1" applyAlignment="1">
      <alignment horizontal="right"/>
    </xf>
    <xf numFmtId="0" fontId="17" fillId="25" borderId="0" xfId="0" applyFont="1" applyFill="1" applyBorder="1" applyAlignment="1"/>
    <xf numFmtId="164" fontId="12" fillId="24" borderId="0" xfId="40" applyNumberFormat="1" applyFont="1" applyFill="1" applyBorder="1" applyAlignment="1">
      <alignment wrapText="1"/>
    </xf>
    <xf numFmtId="164" fontId="22" fillId="24" borderId="0" xfId="40" applyNumberFormat="1" applyFont="1" applyFill="1" applyBorder="1" applyAlignment="1">
      <alignment wrapText="1"/>
    </xf>
    <xf numFmtId="164" fontId="17" fillId="24" borderId="0" xfId="40" applyNumberFormat="1" applyFont="1" applyFill="1" applyBorder="1" applyAlignment="1">
      <alignment wrapText="1"/>
    </xf>
    <xf numFmtId="164" fontId="17" fillId="24" borderId="0" xfId="40" applyNumberFormat="1" applyFont="1" applyFill="1" applyBorder="1" applyAlignment="1">
      <alignment horizontal="left" wrapText="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0" fontId="9"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4" fillId="32" borderId="20" xfId="0" applyFont="1" applyFill="1" applyBorder="1" applyAlignment="1">
      <alignment horizontal="center" vertical="center"/>
    </xf>
    <xf numFmtId="0" fontId="11" fillId="25" borderId="18" xfId="0" applyFont="1" applyFill="1" applyBorder="1" applyAlignment="1">
      <alignment horizontal="right"/>
    </xf>
    <xf numFmtId="0" fontId="85" fillId="24" borderId="0" xfId="40" applyFont="1" applyFill="1" applyBorder="1"/>
    <xf numFmtId="0" fontId="9" fillId="25" borderId="23" xfId="0" applyFont="1" applyFill="1" applyBorder="1" applyAlignment="1">
      <alignment horizontal="left"/>
    </xf>
    <xf numFmtId="0" fontId="9"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8" fillId="25" borderId="20" xfId="0" applyFont="1" applyFill="1" applyBorder="1"/>
    <xf numFmtId="0" fontId="86" fillId="25" borderId="0" xfId="62" applyFont="1" applyFill="1" applyBorder="1"/>
    <xf numFmtId="0" fontId="49" fillId="25" borderId="0" xfId="62" applyFont="1" applyFill="1" applyBorder="1" applyAlignment="1">
      <alignment horizontal="left"/>
    </xf>
    <xf numFmtId="0" fontId="2" fillId="25" borderId="18" xfId="62" applyFill="1" applyBorder="1"/>
    <xf numFmtId="0" fontId="2" fillId="25" borderId="22" xfId="62" applyFill="1" applyBorder="1"/>
    <xf numFmtId="0" fontId="2" fillId="25" borderId="21" xfId="62" applyFill="1" applyBorder="1"/>
    <xf numFmtId="0" fontId="2" fillId="25" borderId="19" xfId="62" applyFill="1" applyBorder="1"/>
    <xf numFmtId="0" fontId="13" fillId="0" borderId="0" xfId="62" applyFont="1" applyBorder="1"/>
    <xf numFmtId="0" fontId="68" fillId="0" borderId="0" xfId="62" applyFont="1" applyBorder="1" applyAlignment="1"/>
    <xf numFmtId="0" fontId="2" fillId="25" borderId="19" xfId="62" applyFill="1" applyBorder="1" applyAlignment="1"/>
    <xf numFmtId="0" fontId="24" fillId="25" borderId="0" xfId="62" applyFont="1" applyFill="1" applyBorder="1"/>
    <xf numFmtId="0" fontId="95" fillId="25" borderId="24" xfId="62" applyFont="1" applyFill="1" applyBorder="1" applyAlignment="1">
      <alignment horizontal="left" vertical="center" indent="1"/>
    </xf>
    <xf numFmtId="0" fontId="96" fillId="25" borderId="26" xfId="62" applyFont="1" applyFill="1" applyBorder="1" applyAlignment="1">
      <alignment vertical="center"/>
    </xf>
    <xf numFmtId="0" fontId="96" fillId="25" borderId="25" xfId="62" applyFont="1" applyFill="1" applyBorder="1" applyAlignment="1">
      <alignment vertical="center"/>
    </xf>
    <xf numFmtId="0" fontId="91" fillId="25" borderId="0" xfId="62" applyFont="1" applyFill="1" applyBorder="1" applyAlignment="1">
      <alignment horizontal="left" vertical="center"/>
    </xf>
    <xf numFmtId="0" fontId="11" fillId="25" borderId="18" xfId="63" applyFont="1" applyFill="1" applyBorder="1" applyAlignment="1">
      <alignment horizontal="left"/>
    </xf>
    <xf numFmtId="0" fontId="6" fillId="25" borderId="21" xfId="63" applyFont="1" applyFill="1" applyBorder="1"/>
    <xf numFmtId="0" fontId="6" fillId="25" borderId="19" xfId="63" applyFont="1" applyFill="1" applyBorder="1"/>
    <xf numFmtId="0" fontId="2" fillId="25" borderId="18" xfId="62" applyFill="1" applyBorder="1" applyAlignment="1">
      <alignment horizontal="left"/>
    </xf>
    <xf numFmtId="0" fontId="9" fillId="25" borderId="23" xfId="62" applyFont="1" applyFill="1" applyBorder="1" applyAlignment="1">
      <alignment horizontal="left"/>
    </xf>
    <xf numFmtId="0" fontId="2" fillId="25" borderId="20" xfId="62" applyFill="1" applyBorder="1"/>
    <xf numFmtId="0" fontId="2" fillId="25" borderId="20" xfId="62" applyFill="1" applyBorder="1" applyAlignment="1">
      <alignment vertical="center"/>
    </xf>
    <xf numFmtId="49" fontId="2" fillId="25" borderId="20" xfId="62" applyNumberFormat="1" applyFill="1" applyBorder="1" applyAlignment="1">
      <alignment vertical="center"/>
    </xf>
    <xf numFmtId="0" fontId="13" fillId="25" borderId="20" xfId="62" applyFont="1" applyFill="1" applyBorder="1"/>
    <xf numFmtId="0" fontId="14" fillId="33" borderId="20" xfId="62" applyFont="1" applyFill="1" applyBorder="1" applyAlignment="1">
      <alignment horizontal="center" vertical="center"/>
    </xf>
    <xf numFmtId="0" fontId="101" fillId="25" borderId="0" xfId="62" applyFont="1" applyFill="1" applyBorder="1" applyAlignment="1">
      <alignment horizontal="left" vertical="center"/>
    </xf>
    <xf numFmtId="0" fontId="85" fillId="24" borderId="0" xfId="40" applyFont="1" applyFill="1" applyBorder="1" applyAlignment="1">
      <alignment horizontal="left" indent="1"/>
    </xf>
    <xf numFmtId="0" fontId="87" fillId="25" borderId="0" xfId="62" applyFont="1" applyFill="1" applyBorder="1"/>
    <xf numFmtId="3" fontId="98" fillId="25" borderId="0" xfId="62" applyNumberFormat="1" applyFont="1" applyFill="1" applyBorder="1" applyAlignment="1">
      <alignment horizontal="right"/>
    </xf>
    <xf numFmtId="167" fontId="88" fillId="25" borderId="0" xfId="62" applyNumberFormat="1" applyFont="1" applyFill="1" applyBorder="1" applyAlignment="1">
      <alignment horizontal="center"/>
    </xf>
    <xf numFmtId="167" fontId="88" fillId="25" borderId="0" xfId="62" applyNumberFormat="1" applyFont="1" applyFill="1" applyBorder="1" applyAlignment="1">
      <alignment horizontal="right" indent="2"/>
    </xf>
    <xf numFmtId="167" fontId="85" fillId="25" borderId="0" xfId="62" applyNumberFormat="1" applyFont="1" applyFill="1" applyBorder="1" applyAlignment="1">
      <alignment horizontal="right" indent="1"/>
    </xf>
    <xf numFmtId="167" fontId="85" fillId="24" borderId="0" xfId="40" applyNumberFormat="1" applyFont="1" applyFill="1" applyBorder="1" applyAlignment="1">
      <alignment horizontal="center" wrapText="1"/>
    </xf>
    <xf numFmtId="167" fontId="85" fillId="24" borderId="0" xfId="40" applyNumberFormat="1" applyFont="1" applyFill="1" applyBorder="1" applyAlignment="1">
      <alignment horizontal="right" wrapText="1" indent="1"/>
    </xf>
    <xf numFmtId="0" fontId="88" fillId="25" borderId="0" xfId="62" applyFont="1" applyFill="1" applyBorder="1"/>
    <xf numFmtId="165" fontId="85" fillId="24" borderId="0" xfId="58" applyNumberFormat="1" applyFont="1" applyFill="1" applyBorder="1" applyAlignment="1">
      <alignment horizontal="center" wrapText="1"/>
    </xf>
    <xf numFmtId="167" fontId="88" fillId="24" borderId="0" xfId="40" applyNumberFormat="1" applyFont="1" applyFill="1" applyBorder="1" applyAlignment="1">
      <alignment horizontal="center" wrapText="1"/>
    </xf>
    <xf numFmtId="0" fontId="49" fillId="26" borderId="31" xfId="62" applyFont="1" applyFill="1" applyBorder="1" applyAlignment="1">
      <alignment vertical="center"/>
    </xf>
    <xf numFmtId="0" fontId="2" fillId="26" borderId="32" xfId="62" applyFont="1" applyFill="1" applyBorder="1" applyAlignment="1">
      <alignment vertical="center"/>
    </xf>
    <xf numFmtId="0" fontId="2" fillId="26" borderId="33" xfId="62" applyFont="1" applyFill="1" applyBorder="1" applyAlignment="1">
      <alignment vertical="center"/>
    </xf>
    <xf numFmtId="0" fontId="86" fillId="25" borderId="0" xfId="62" applyFont="1" applyFill="1" applyBorder="1" applyAlignment="1">
      <alignment vertical="center"/>
    </xf>
    <xf numFmtId="0" fontId="49" fillId="26" borderId="32" xfId="62" applyFont="1" applyFill="1" applyBorder="1" applyAlignment="1">
      <alignment vertical="center"/>
    </xf>
    <xf numFmtId="0" fontId="49" fillId="26" borderId="33" xfId="62" applyFont="1" applyFill="1" applyBorder="1" applyAlignment="1">
      <alignment vertical="center"/>
    </xf>
    <xf numFmtId="0" fontId="14" fillId="33" borderId="19" xfId="62" applyFont="1" applyFill="1" applyBorder="1" applyAlignment="1">
      <alignment horizontal="center" vertical="center"/>
    </xf>
    <xf numFmtId="0" fontId="0" fillId="0" borderId="18" xfId="0" applyBorder="1"/>
    <xf numFmtId="0" fontId="2" fillId="34" borderId="0" xfId="62" applyFill="1"/>
    <xf numFmtId="0" fontId="9" fillId="34" borderId="0" xfId="62" applyFont="1" applyFill="1" applyBorder="1" applyAlignment="1"/>
    <xf numFmtId="0" fontId="10" fillId="34" borderId="0" xfId="62" applyFont="1" applyFill="1" applyBorder="1" applyAlignment="1">
      <alignment horizontal="justify" vertical="top" wrapText="1"/>
    </xf>
    <xf numFmtId="0" fontId="2" fillId="34" borderId="0" xfId="62" applyFill="1" applyBorder="1"/>
    <xf numFmtId="0" fontId="107" fillId="34" borderId="0" xfId="62" applyFont="1" applyFill="1" applyBorder="1" applyAlignment="1">
      <alignment horizontal="right"/>
    </xf>
    <xf numFmtId="0" fontId="10" fillId="35" borderId="0" xfId="62" applyFont="1" applyFill="1" applyBorder="1" applyAlignment="1">
      <alignment horizontal="justify" vertical="top" wrapText="1"/>
    </xf>
    <xf numFmtId="0" fontId="2" fillId="35" borderId="0" xfId="62" applyFill="1" applyBorder="1"/>
    <xf numFmtId="0" fontId="16" fillId="35" borderId="0" xfId="62" applyFont="1" applyFill="1" applyBorder="1" applyAlignment="1">
      <alignment horizontal="right"/>
    </xf>
    <xf numFmtId="0" fontId="43" fillId="0" borderId="0" xfId="62" applyFont="1"/>
    <xf numFmtId="0" fontId="2" fillId="0" borderId="0" xfId="62" applyFont="1"/>
    <xf numFmtId="0" fontId="2" fillId="0" borderId="0" xfId="62" applyAlignment="1">
      <alignment horizontal="right"/>
    </xf>
    <xf numFmtId="0" fontId="44" fillId="0" borderId="0" xfId="62" applyFont="1"/>
    <xf numFmtId="0" fontId="41" fillId="0" borderId="0" xfId="62" applyFont="1"/>
    <xf numFmtId="0" fontId="2" fillId="35" borderId="0" xfId="62" applyFill="1"/>
    <xf numFmtId="0" fontId="20" fillId="35" borderId="0" xfId="62" applyFont="1" applyFill="1" applyBorder="1" applyAlignment="1">
      <alignment horizontal="center" vertical="center"/>
    </xf>
    <xf numFmtId="0" fontId="3" fillId="35" borderId="0" xfId="62" applyFont="1" applyFill="1" applyBorder="1"/>
    <xf numFmtId="164" fontId="18" fillId="35" borderId="0" xfId="62" applyNumberFormat="1" applyFont="1" applyFill="1" applyBorder="1" applyAlignment="1">
      <alignment horizontal="center"/>
    </xf>
    <xf numFmtId="164" fontId="12" fillId="35" borderId="0" xfId="40" applyNumberFormat="1" applyFont="1" applyFill="1" applyBorder="1" applyAlignment="1">
      <alignment horizontal="center" wrapText="1"/>
    </xf>
    <xf numFmtId="164" fontId="12" fillId="36" borderId="0" xfId="40" applyNumberFormat="1" applyFont="1" applyFill="1" applyBorder="1" applyAlignment="1">
      <alignment horizontal="center" wrapText="1"/>
    </xf>
    <xf numFmtId="0" fontId="12" fillId="35" borderId="0" xfId="62" applyFont="1" applyFill="1" applyBorder="1"/>
    <xf numFmtId="0" fontId="11" fillId="35" borderId="0" xfId="62" applyFont="1" applyFill="1" applyBorder="1" applyAlignment="1">
      <alignment horizontal="center"/>
    </xf>
    <xf numFmtId="0" fontId="2" fillId="35" borderId="0" xfId="62" applyFill="1" applyAlignment="1">
      <alignment horizontal="center" vertical="center"/>
    </xf>
    <xf numFmtId="0" fontId="10" fillId="37" borderId="0" xfId="62" applyFont="1" applyFill="1" applyBorder="1" applyAlignment="1">
      <alignment horizontal="justify" vertical="top" wrapText="1"/>
    </xf>
    <xf numFmtId="0" fontId="10" fillId="38" borderId="0" xfId="62" applyFont="1" applyFill="1" applyBorder="1" applyAlignment="1">
      <alignment horizontal="justify" vertical="top" wrapText="1"/>
    </xf>
    <xf numFmtId="0" fontId="12" fillId="38" borderId="0" xfId="62" applyFont="1" applyFill="1" applyBorder="1"/>
    <xf numFmtId="0" fontId="10" fillId="38" borderId="0" xfId="62" applyFont="1" applyFill="1" applyBorder="1"/>
    <xf numFmtId="0" fontId="2" fillId="38" borderId="0" xfId="62" applyFill="1"/>
    <xf numFmtId="0" fontId="2" fillId="38" borderId="0" xfId="62" applyFill="1" applyBorder="1"/>
    <xf numFmtId="0" fontId="2" fillId="38" borderId="0" xfId="62" applyFill="1" applyAlignment="1">
      <alignment vertical="center"/>
    </xf>
    <xf numFmtId="164" fontId="12" fillId="38" borderId="0" xfId="40" applyNumberFormat="1" applyFont="1" applyFill="1" applyBorder="1" applyAlignment="1">
      <alignment horizontal="center" wrapText="1"/>
    </xf>
    <xf numFmtId="164" fontId="11" fillId="38" borderId="0" xfId="40" applyNumberFormat="1" applyFont="1" applyFill="1" applyBorder="1" applyAlignment="1">
      <alignment horizontal="left" wrapText="1"/>
    </xf>
    <xf numFmtId="0" fontId="12" fillId="38" borderId="0" xfId="62" applyFont="1" applyFill="1" applyBorder="1" applyAlignment="1">
      <alignment vertical="center"/>
    </xf>
    <xf numFmtId="164" fontId="28" fillId="38" borderId="0" xfId="40" applyNumberFormat="1" applyFont="1" applyFill="1" applyBorder="1" applyAlignment="1">
      <alignment horizontal="left" vertical="center" wrapText="1"/>
    </xf>
    <xf numFmtId="0" fontId="13" fillId="38" borderId="0" xfId="62" applyFont="1" applyFill="1" applyBorder="1"/>
    <xf numFmtId="0" fontId="12" fillId="38" borderId="0" xfId="62" applyFont="1" applyFill="1" applyBorder="1" applyAlignment="1">
      <alignment vertical="center" wrapText="1"/>
    </xf>
    <xf numFmtId="0" fontId="28" fillId="38" borderId="0" xfId="62" applyFont="1" applyFill="1" applyBorder="1" applyAlignment="1">
      <alignment vertical="center"/>
    </xf>
    <xf numFmtId="0" fontId="2" fillId="38" borderId="38" xfId="62" applyFill="1" applyBorder="1"/>
    <xf numFmtId="0" fontId="12" fillId="38" borderId="38" xfId="62" applyFont="1" applyFill="1" applyBorder="1"/>
    <xf numFmtId="0" fontId="12" fillId="38" borderId="0" xfId="62" applyFont="1" applyFill="1" applyBorder="1" applyAlignment="1">
      <alignment horizontal="justify" vertical="top"/>
    </xf>
    <xf numFmtId="0" fontId="3" fillId="38" borderId="0" xfId="62" applyFont="1" applyFill="1" applyBorder="1"/>
    <xf numFmtId="164" fontId="18" fillId="38" borderId="0" xfId="62" applyNumberFormat="1" applyFont="1" applyFill="1" applyBorder="1" applyAlignment="1">
      <alignment horizontal="center"/>
    </xf>
    <xf numFmtId="0" fontId="10" fillId="38" borderId="38" xfId="62" applyFont="1" applyFill="1" applyBorder="1" applyAlignment="1">
      <alignment horizontal="justify" vertical="top" wrapText="1"/>
    </xf>
    <xf numFmtId="0" fontId="10" fillId="38" borderId="0" xfId="62" applyFont="1" applyFill="1" applyBorder="1" applyAlignment="1">
      <alignment horizontal="justify" vertical="center" wrapText="1"/>
    </xf>
    <xf numFmtId="0" fontId="24" fillId="38" borderId="38" xfId="62" applyFont="1" applyFill="1" applyBorder="1"/>
    <xf numFmtId="0" fontId="108" fillId="40" borderId="0" xfId="62" applyFont="1" applyFill="1" applyBorder="1" applyAlignment="1">
      <alignment horizontal="center" vertical="center"/>
    </xf>
    <xf numFmtId="0" fontId="2" fillId="38" borderId="39" xfId="62" applyFill="1" applyBorder="1"/>
    <xf numFmtId="0" fontId="2" fillId="33" borderId="30" xfId="62" applyFill="1" applyBorder="1"/>
    <xf numFmtId="0" fontId="2" fillId="32" borderId="14" xfId="62" applyFill="1" applyBorder="1"/>
    <xf numFmtId="0" fontId="2" fillId="38" borderId="40" xfId="62" applyFill="1" applyBorder="1"/>
    <xf numFmtId="0" fontId="2" fillId="38" borderId="14" xfId="62" applyFill="1" applyBorder="1"/>
    <xf numFmtId="0" fontId="0" fillId="0" borderId="41" xfId="0" applyFill="1" applyBorder="1"/>
    <xf numFmtId="164" fontId="17" fillId="24" borderId="43" xfId="40" applyNumberFormat="1" applyFont="1" applyFill="1" applyBorder="1" applyAlignment="1">
      <alignment horizontal="left" wrapText="1"/>
    </xf>
    <xf numFmtId="164" fontId="17" fillId="24" borderId="18" xfId="40" applyNumberFormat="1" applyFont="1" applyFill="1" applyBorder="1" applyAlignment="1">
      <alignment horizontal="left" wrapText="1"/>
    </xf>
    <xf numFmtId="164" fontId="12" fillId="24" borderId="18" xfId="40" applyNumberFormat="1" applyFont="1" applyFill="1" applyBorder="1" applyAlignment="1">
      <alignment horizontal="center" wrapText="1"/>
    </xf>
    <xf numFmtId="0" fontId="12" fillId="25" borderId="22" xfId="0" applyFont="1" applyFill="1" applyBorder="1"/>
    <xf numFmtId="0" fontId="12" fillId="25" borderId="21" xfId="0" applyFont="1" applyFill="1" applyBorder="1"/>
    <xf numFmtId="0" fontId="12" fillId="25" borderId="19" xfId="0" applyFont="1" applyFill="1" applyBorder="1"/>
    <xf numFmtId="164" fontId="12" fillId="24" borderId="19" xfId="40" applyNumberFormat="1" applyFont="1" applyFill="1" applyBorder="1" applyAlignment="1">
      <alignment horizontal="center" wrapText="1"/>
    </xf>
    <xf numFmtId="164" fontId="12" fillId="24" borderId="41" xfId="40" applyNumberFormat="1" applyFont="1" applyFill="1" applyBorder="1" applyAlignment="1">
      <alignment horizontal="center" readingOrder="1"/>
    </xf>
    <xf numFmtId="0" fontId="12" fillId="25" borderId="18" xfId="0" applyFont="1" applyFill="1" applyBorder="1" applyAlignment="1">
      <alignment readingOrder="1"/>
    </xf>
    <xf numFmtId="164" fontId="12" fillId="24" borderId="18" xfId="40" applyNumberFormat="1" applyFont="1" applyFill="1" applyBorder="1" applyAlignment="1">
      <alignment horizontal="center" readingOrder="1"/>
    </xf>
    <xf numFmtId="0" fontId="11" fillId="24" borderId="42" xfId="40" applyFont="1" applyFill="1" applyBorder="1" applyAlignment="1">
      <alignment horizontal="right" readingOrder="1"/>
    </xf>
    <xf numFmtId="0" fontId="12" fillId="25" borderId="23" xfId="0" applyFont="1" applyFill="1" applyBorder="1" applyAlignment="1">
      <alignment readingOrder="1"/>
    </xf>
    <xf numFmtId="0" fontId="17" fillId="25" borderId="20" xfId="0" applyFont="1" applyFill="1" applyBorder="1" applyAlignment="1">
      <alignment horizontal="left" indent="1" readingOrder="1"/>
    </xf>
    <xf numFmtId="164" fontId="12" fillId="24" borderId="23" xfId="40" applyNumberFormat="1" applyFont="1" applyFill="1" applyBorder="1" applyAlignment="1">
      <alignment horizontal="center" readingOrder="1"/>
    </xf>
    <xf numFmtId="164" fontId="12" fillId="24" borderId="22" xfId="40" applyNumberFormat="1" applyFont="1" applyFill="1" applyBorder="1" applyAlignment="1">
      <alignment horizontal="center" readingOrder="1"/>
    </xf>
    <xf numFmtId="164" fontId="12" fillId="24" borderId="20" xfId="40" applyNumberFormat="1" applyFont="1" applyFill="1" applyBorder="1" applyAlignment="1">
      <alignment horizontal="center" readingOrder="1"/>
    </xf>
    <xf numFmtId="0" fontId="0" fillId="0" borderId="0" xfId="0" applyBorder="1" applyAlignment="1">
      <alignment readingOrder="2"/>
    </xf>
    <xf numFmtId="0" fontId="9"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3" fillId="25" borderId="19" xfId="0" applyFont="1" applyFill="1" applyBorder="1" applyAlignment="1">
      <alignment readingOrder="1"/>
    </xf>
    <xf numFmtId="0" fontId="9" fillId="25" borderId="0" xfId="0" applyFont="1" applyFill="1" applyBorder="1" applyAlignment="1">
      <alignment horizontal="left" readingOrder="1"/>
    </xf>
    <xf numFmtId="0" fontId="0" fillId="38" borderId="0" xfId="0" applyFill="1"/>
    <xf numFmtId="0" fontId="0" fillId="38" borderId="0" xfId="0" applyFill="1" applyBorder="1" applyAlignment="1">
      <alignment horizontal="left"/>
    </xf>
    <xf numFmtId="0" fontId="10" fillId="38" borderId="0" xfId="0" applyFont="1" applyFill="1" applyBorder="1" applyAlignment="1">
      <alignment horizontal="justify" vertical="top" wrapText="1"/>
    </xf>
    <xf numFmtId="0" fontId="0" fillId="38" borderId="0" xfId="0" applyFill="1" applyBorder="1"/>
    <xf numFmtId="0" fontId="9" fillId="38" borderId="0" xfId="0" applyFont="1" applyFill="1" applyBorder="1" applyAlignment="1">
      <alignment horizontal="left"/>
    </xf>
    <xf numFmtId="0" fontId="0" fillId="38" borderId="0" xfId="0" applyFill="1" applyAlignment="1">
      <alignment vertical="center"/>
    </xf>
    <xf numFmtId="0" fontId="0" fillId="38" borderId="0" xfId="0" applyFill="1" applyBorder="1" applyAlignment="1">
      <alignment vertical="center"/>
    </xf>
    <xf numFmtId="0" fontId="11" fillId="38" borderId="0" xfId="0" applyFont="1" applyFill="1" applyBorder="1"/>
    <xf numFmtId="0" fontId="12" fillId="38" borderId="0" xfId="0" applyFont="1" applyFill="1" applyBorder="1"/>
    <xf numFmtId="0" fontId="11" fillId="39" borderId="0" xfId="40" applyFont="1" applyFill="1" applyBorder="1"/>
    <xf numFmtId="0" fontId="30" fillId="25" borderId="20" xfId="0" applyFont="1" applyFill="1" applyBorder="1" applyAlignment="1">
      <alignment vertical="center"/>
    </xf>
    <xf numFmtId="3" fontId="12" fillId="25" borderId="0" xfId="59" applyNumberFormat="1" applyFont="1" applyFill="1" applyBorder="1" applyAlignment="1">
      <alignment horizontal="right"/>
    </xf>
    <xf numFmtId="167" fontId="12" fillId="25" borderId="0" xfId="59" applyNumberFormat="1" applyFont="1" applyFill="1" applyBorder="1" applyAlignment="1">
      <alignment horizontal="right"/>
    </xf>
    <xf numFmtId="0" fontId="30" fillId="25" borderId="20" xfId="0" applyFont="1" applyFill="1" applyBorder="1"/>
    <xf numFmtId="3" fontId="12"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5" fillId="25" borderId="19" xfId="51" applyNumberFormat="1" applyFont="1" applyFill="1" applyBorder="1"/>
    <xf numFmtId="0" fontId="10" fillId="26" borderId="19" xfId="51" applyFont="1" applyFill="1" applyBorder="1"/>
    <xf numFmtId="0" fontId="5" fillId="26" borderId="19" xfId="51" applyFont="1" applyFill="1" applyBorder="1"/>
    <xf numFmtId="0" fontId="28" fillId="26" borderId="19" xfId="51" applyFont="1" applyFill="1" applyBorder="1"/>
    <xf numFmtId="0" fontId="51" fillId="26" borderId="19" xfId="51" applyFont="1" applyFill="1" applyBorder="1" applyAlignment="1">
      <alignment horizontal="center"/>
    </xf>
    <xf numFmtId="0" fontId="2" fillId="26" borderId="0" xfId="51" applyFont="1" applyFill="1" applyBorder="1"/>
    <xf numFmtId="0" fontId="49" fillId="26" borderId="0" xfId="51" applyFont="1" applyFill="1" applyBorder="1"/>
    <xf numFmtId="0" fontId="6" fillId="26" borderId="19" xfId="51" applyFont="1" applyFill="1" applyBorder="1"/>
    <xf numFmtId="0" fontId="77" fillId="26" borderId="0" xfId="51" applyFont="1" applyFill="1" applyBorder="1"/>
    <xf numFmtId="0" fontId="78" fillId="26" borderId="19" xfId="51" applyFont="1" applyFill="1" applyBorder="1"/>
    <xf numFmtId="0" fontId="71" fillId="26" borderId="19" xfId="51" applyFont="1" applyFill="1" applyBorder="1"/>
    <xf numFmtId="0" fontId="9" fillId="25" borderId="19" xfId="51" applyFont="1" applyFill="1" applyBorder="1"/>
    <xf numFmtId="0" fontId="5" fillId="25" borderId="19" xfId="51" applyFont="1" applyFill="1" applyBorder="1"/>
    <xf numFmtId="0" fontId="71" fillId="25" borderId="19" xfId="51" applyFont="1" applyFill="1" applyBorder="1"/>
    <xf numFmtId="0" fontId="85" fillId="24" borderId="0" xfId="40" applyFont="1" applyFill="1" applyBorder="1" applyAlignment="1">
      <alignment vertical="center"/>
    </xf>
    <xf numFmtId="165" fontId="85" fillId="27" borderId="0" xfId="40" applyNumberFormat="1" applyFont="1" applyFill="1" applyBorder="1" applyAlignment="1">
      <alignment horizontal="right"/>
    </xf>
    <xf numFmtId="0" fontId="30" fillId="25" borderId="19" xfId="0" applyFont="1" applyFill="1" applyBorder="1" applyAlignment="1">
      <alignment vertical="center"/>
    </xf>
    <xf numFmtId="0" fontId="30" fillId="25" borderId="19" xfId="0" applyFont="1" applyFill="1" applyBorder="1"/>
    <xf numFmtId="0" fontId="27" fillId="25" borderId="19" xfId="0" applyFont="1" applyFill="1" applyBorder="1"/>
    <xf numFmtId="0" fontId="27" fillId="25" borderId="20" xfId="0" applyFont="1" applyFill="1" applyBorder="1"/>
    <xf numFmtId="0" fontId="29" fillId="27" borderId="0" xfId="40" applyFont="1" applyFill="1" applyBorder="1" applyAlignment="1">
      <alignment horizontal="left" vertical="top" wrapText="1"/>
    </xf>
    <xf numFmtId="0" fontId="9" fillId="26" borderId="41" xfId="0" applyFont="1" applyFill="1" applyBorder="1" applyAlignment="1">
      <alignment horizontal="center" vertical="center"/>
    </xf>
    <xf numFmtId="0" fontId="9" fillId="26" borderId="41" xfId="0" applyFont="1" applyFill="1" applyBorder="1" applyAlignment="1">
      <alignment horizontal="center" vertical="center" readingOrder="1"/>
    </xf>
    <xf numFmtId="0" fontId="16" fillId="26" borderId="41" xfId="0" applyFont="1" applyFill="1" applyBorder="1" applyAlignment="1">
      <alignment horizontal="center" vertical="center"/>
    </xf>
    <xf numFmtId="164" fontId="12" fillId="40" borderId="39" xfId="40" applyNumberFormat="1" applyFont="1" applyFill="1" applyBorder="1" applyAlignment="1">
      <alignment horizontal="center" wrapText="1"/>
    </xf>
    <xf numFmtId="0" fontId="12" fillId="38" borderId="0" xfId="62" applyFont="1" applyFill="1" applyBorder="1" applyAlignment="1">
      <alignment horizontal="left" vertical="center"/>
    </xf>
    <xf numFmtId="0" fontId="10" fillId="38" borderId="0" xfId="62" applyFont="1" applyFill="1" applyBorder="1" applyAlignment="1">
      <alignment horizontal="left" vertical="center"/>
    </xf>
    <xf numFmtId="0" fontId="17" fillId="25" borderId="0" xfId="0" applyFont="1" applyFill="1" applyBorder="1" applyAlignment="1"/>
    <xf numFmtId="0" fontId="11" fillId="25" borderId="0" xfId="0" applyFont="1" applyFill="1" applyBorder="1" applyAlignment="1">
      <alignment horizontal="center"/>
    </xf>
    <xf numFmtId="0" fontId="24" fillId="38" borderId="18" xfId="0" applyFont="1" applyFill="1" applyBorder="1" applyAlignment="1">
      <alignment vertical="center"/>
    </xf>
    <xf numFmtId="0" fontId="10" fillId="38" borderId="18" xfId="0" applyFont="1" applyFill="1" applyBorder="1" applyAlignment="1">
      <alignment horizontal="justify" vertical="top" wrapText="1"/>
    </xf>
    <xf numFmtId="0" fontId="12" fillId="38" borderId="18" xfId="0" applyFont="1" applyFill="1" applyBorder="1"/>
    <xf numFmtId="0" fontId="11" fillId="41" borderId="0" xfId="40" applyFont="1" applyFill="1" applyBorder="1"/>
    <xf numFmtId="0" fontId="11" fillId="43" borderId="0" xfId="40" applyFont="1" applyFill="1" applyBorder="1"/>
    <xf numFmtId="0" fontId="11" fillId="33" borderId="0" xfId="0" applyFont="1" applyFill="1" applyBorder="1"/>
    <xf numFmtId="0" fontId="0" fillId="37" borderId="0" xfId="0" applyFill="1" applyBorder="1"/>
    <xf numFmtId="0" fontId="11" fillId="42" borderId="0" xfId="40" applyFont="1" applyFill="1" applyBorder="1"/>
    <xf numFmtId="0" fontId="12" fillId="37" borderId="0" xfId="0" applyFont="1" applyFill="1" applyBorder="1"/>
    <xf numFmtId="0" fontId="28" fillId="37" borderId="0" xfId="0" applyFont="1" applyFill="1" applyBorder="1"/>
    <xf numFmtId="0" fontId="11" fillId="37" borderId="0" xfId="0" applyFont="1" applyFill="1" applyBorder="1"/>
    <xf numFmtId="0" fontId="0" fillId="37" borderId="18" xfId="0" applyFill="1" applyBorder="1"/>
    <xf numFmtId="0" fontId="11" fillId="37" borderId="18" xfId="0" applyFont="1" applyFill="1" applyBorder="1"/>
    <xf numFmtId="0" fontId="12" fillId="37" borderId="18" xfId="0" applyFont="1" applyFill="1" applyBorder="1"/>
    <xf numFmtId="0" fontId="112" fillId="37" borderId="0" xfId="68" applyFont="1" applyFill="1" applyBorder="1" applyAlignment="1" applyProtection="1"/>
    <xf numFmtId="0" fontId="113" fillId="42" borderId="0" xfId="40" applyFont="1" applyFill="1" applyBorder="1"/>
    <xf numFmtId="0" fontId="2" fillId="31" borderId="47" xfId="62" applyFill="1" applyBorder="1"/>
    <xf numFmtId="3" fontId="85" fillId="25" borderId="0" xfId="59" applyNumberFormat="1" applyFont="1" applyFill="1" applyBorder="1" applyAlignment="1">
      <alignment horizontal="right"/>
    </xf>
    <xf numFmtId="0" fontId="0" fillId="26" borderId="0" xfId="51" applyFont="1" applyFill="1" applyBorder="1" applyAlignment="1">
      <alignment vertical="center"/>
    </xf>
    <xf numFmtId="0" fontId="13" fillId="26" borderId="0" xfId="51" applyFont="1" applyFill="1" applyBorder="1"/>
    <xf numFmtId="0" fontId="24" fillId="26" borderId="0" xfId="51" applyFont="1" applyFill="1" applyBorder="1"/>
    <xf numFmtId="0" fontId="51" fillId="26" borderId="0" xfId="51" applyFont="1" applyFill="1" applyBorder="1" applyAlignment="1">
      <alignment horizontal="center"/>
    </xf>
    <xf numFmtId="0" fontId="115" fillId="27" borderId="0" xfId="61" applyFont="1" applyFill="1" applyBorder="1" applyAlignment="1">
      <alignment horizontal="left" indent="1"/>
    </xf>
    <xf numFmtId="0" fontId="68" fillId="26" borderId="0" xfId="51" applyFont="1" applyFill="1" applyBorder="1"/>
    <xf numFmtId="0" fontId="116" fillId="26" borderId="0" xfId="51" applyFont="1" applyFill="1" applyBorder="1"/>
    <xf numFmtId="0" fontId="9" fillId="26" borderId="0" xfId="51" applyFont="1" applyFill="1" applyBorder="1"/>
    <xf numFmtId="0" fontId="113" fillId="27" borderId="0" xfId="61" applyFont="1" applyFill="1" applyBorder="1" applyAlignment="1">
      <alignment horizontal="left" indent="1"/>
    </xf>
    <xf numFmtId="0" fontId="90" fillId="26" borderId="15" xfId="62" applyFont="1" applyFill="1" applyBorder="1" applyAlignment="1">
      <alignment vertical="center"/>
    </xf>
    <xf numFmtId="3" fontId="85" fillId="24" borderId="0" xfId="40" applyNumberFormat="1" applyFont="1" applyFill="1" applyBorder="1" applyAlignment="1">
      <alignment horizontal="right" wrapText="1"/>
    </xf>
    <xf numFmtId="3" fontId="85" fillId="24" borderId="0" xfId="40" applyNumberFormat="1" applyFont="1" applyFill="1" applyBorder="1" applyAlignment="1">
      <alignment horizontal="right" vertical="center" wrapText="1"/>
    </xf>
    <xf numFmtId="0" fontId="49" fillId="26" borderId="33" xfId="63" applyFont="1" applyFill="1" applyBorder="1" applyAlignment="1">
      <alignment horizontal="left" vertical="center"/>
    </xf>
    <xf numFmtId="0" fontId="90" fillId="26" borderId="15" xfId="0" applyFont="1" applyFill="1" applyBorder="1" applyAlignment="1">
      <alignment vertical="center"/>
    </xf>
    <xf numFmtId="0" fontId="13" fillId="26" borderId="16" xfId="62" applyFont="1" applyFill="1" applyBorder="1" applyAlignment="1">
      <alignment vertical="center"/>
    </xf>
    <xf numFmtId="0" fontId="4" fillId="26" borderId="16" xfId="62" applyFont="1" applyFill="1" applyBorder="1" applyAlignment="1">
      <alignment vertical="center"/>
    </xf>
    <xf numFmtId="0" fontId="4" fillId="26" borderId="17" xfId="62" applyFont="1" applyFill="1" applyBorder="1" applyAlignment="1">
      <alignment vertical="center"/>
    </xf>
    <xf numFmtId="0" fontId="14" fillId="32" borderId="50" xfId="62" applyFont="1" applyFill="1" applyBorder="1" applyAlignment="1">
      <alignment horizontal="center" vertical="center"/>
    </xf>
    <xf numFmtId="0" fontId="9" fillId="25" borderId="0" xfId="62" applyFont="1" applyFill="1" applyBorder="1" applyAlignment="1">
      <alignment horizontal="left"/>
    </xf>
    <xf numFmtId="164" fontId="99" fillId="25" borderId="0" xfId="40" applyNumberFormat="1" applyFont="1" applyFill="1" applyBorder="1" applyAlignment="1">
      <alignment horizontal="right" wrapText="1"/>
    </xf>
    <xf numFmtId="164" fontId="99" fillId="26" borderId="0" xfId="40" applyNumberFormat="1" applyFont="1" applyFill="1" applyBorder="1" applyAlignment="1">
      <alignment horizontal="right" wrapText="1"/>
    </xf>
    <xf numFmtId="0" fontId="14" fillId="33" borderId="19" xfId="63" applyFont="1" applyFill="1" applyBorder="1" applyAlignment="1">
      <alignment horizontal="center" vertical="center"/>
    </xf>
    <xf numFmtId="0" fontId="11" fillId="25" borderId="0" xfId="62" applyFont="1" applyFill="1" applyBorder="1" applyAlignment="1">
      <alignment horizontal="center"/>
    </xf>
    <xf numFmtId="0" fontId="2" fillId="25" borderId="0" xfId="70" applyFill="1"/>
    <xf numFmtId="0" fontId="2" fillId="25" borderId="18" xfId="70" applyFill="1" applyBorder="1" applyAlignment="1">
      <alignment horizontal="left"/>
    </xf>
    <xf numFmtId="0" fontId="3" fillId="25" borderId="18" xfId="70" applyFont="1" applyFill="1" applyBorder="1"/>
    <xf numFmtId="0" fontId="3" fillId="0" borderId="18" xfId="70" applyFont="1" applyBorder="1"/>
    <xf numFmtId="0" fontId="2" fillId="25" borderId="18" xfId="70" applyFill="1" applyBorder="1"/>
    <xf numFmtId="0" fontId="2" fillId="0" borderId="0" xfId="70"/>
    <xf numFmtId="0" fontId="8" fillId="25" borderId="0" xfId="70" applyFont="1" applyFill="1" applyBorder="1" applyAlignment="1">
      <alignment horizontal="left"/>
    </xf>
    <xf numFmtId="0" fontId="3" fillId="25" borderId="0" xfId="70" applyFont="1" applyFill="1" applyBorder="1"/>
    <xf numFmtId="0" fontId="12" fillId="25" borderId="0" xfId="70" applyFont="1" applyFill="1" applyBorder="1"/>
    <xf numFmtId="0" fontId="2" fillId="25" borderId="21" xfId="70" applyFill="1" applyBorder="1"/>
    <xf numFmtId="0" fontId="2" fillId="25" borderId="0" xfId="70" applyFill="1" applyBorder="1"/>
    <xf numFmtId="0" fontId="5" fillId="25" borderId="19" xfId="70" applyFont="1" applyFill="1" applyBorder="1"/>
    <xf numFmtId="0" fontId="2" fillId="25" borderId="0" xfId="70" applyFill="1" applyAlignment="1">
      <alignment vertical="center"/>
    </xf>
    <xf numFmtId="0" fontId="2" fillId="25" borderId="0" xfId="70" applyFill="1" applyBorder="1" applyAlignment="1">
      <alignment vertical="center"/>
    </xf>
    <xf numFmtId="0" fontId="2" fillId="0" borderId="0" xfId="70" applyAlignment="1">
      <alignment vertical="center"/>
    </xf>
    <xf numFmtId="0" fontId="10" fillId="25" borderId="0" xfId="70" applyFont="1" applyFill="1" applyBorder="1"/>
    <xf numFmtId="0" fontId="3" fillId="0" borderId="0" xfId="70" applyFont="1"/>
    <xf numFmtId="0" fontId="11" fillId="25" borderId="0" xfId="70" applyFont="1" applyFill="1" applyBorder="1" applyAlignment="1"/>
    <xf numFmtId="0" fontId="11" fillId="25" borderId="0" xfId="70" applyFont="1" applyFill="1" applyBorder="1" applyAlignment="1">
      <alignment horizontal="center"/>
    </xf>
    <xf numFmtId="0" fontId="10" fillId="25" borderId="0" xfId="70" applyFont="1" applyFill="1" applyBorder="1" applyAlignment="1">
      <alignment vertical="center"/>
    </xf>
    <xf numFmtId="0" fontId="30" fillId="25" borderId="0" xfId="70" applyFont="1" applyFill="1"/>
    <xf numFmtId="0" fontId="30" fillId="25" borderId="0" xfId="70" applyFont="1" applyFill="1" applyBorder="1"/>
    <xf numFmtId="3" fontId="33" fillId="25" borderId="0" xfId="70" applyNumberFormat="1" applyFont="1" applyFill="1" applyBorder="1" applyAlignment="1">
      <alignment horizontal="right"/>
    </xf>
    <xf numFmtId="0" fontId="30" fillId="0" borderId="0" xfId="70" applyFont="1"/>
    <xf numFmtId="0" fontId="11" fillId="25" borderId="0" xfId="70" applyFont="1" applyFill="1" applyBorder="1"/>
    <xf numFmtId="0" fontId="12" fillId="25" borderId="0" xfId="70" applyFont="1" applyFill="1" applyBorder="1" applyAlignment="1">
      <alignment horizontal="left" indent="2"/>
    </xf>
    <xf numFmtId="3" fontId="12" fillId="26" borderId="0" xfId="70" applyNumberFormat="1" applyFont="1" applyFill="1"/>
    <xf numFmtId="0" fontId="12" fillId="25" borderId="0" xfId="70" applyFont="1" applyFill="1" applyBorder="1" applyAlignment="1">
      <alignment horizontal="right"/>
    </xf>
    <xf numFmtId="0" fontId="32" fillId="25" borderId="19" xfId="70" applyFont="1" applyFill="1" applyBorder="1"/>
    <xf numFmtId="0" fontId="12" fillId="26" borderId="0" xfId="70" applyFont="1" applyFill="1" applyBorder="1"/>
    <xf numFmtId="0" fontId="2" fillId="0" borderId="0" xfId="70" applyFill="1"/>
    <xf numFmtId="0" fontId="2" fillId="25" borderId="0" xfId="70" applyFill="1" applyAlignment="1">
      <alignment vertical="top"/>
    </xf>
    <xf numFmtId="0" fontId="2" fillId="25" borderId="0" xfId="70" applyFill="1" applyBorder="1" applyAlignment="1">
      <alignment vertical="top"/>
    </xf>
    <xf numFmtId="0" fontId="5" fillId="25" borderId="19" xfId="70" applyFont="1" applyFill="1" applyBorder="1" applyAlignment="1">
      <alignment vertical="top"/>
    </xf>
    <xf numFmtId="0" fontId="53" fillId="25" borderId="0" xfId="70" applyFont="1" applyFill="1" applyBorder="1" applyAlignment="1">
      <alignment vertical="top" wrapText="1"/>
    </xf>
    <xf numFmtId="0" fontId="2" fillId="0" borderId="0" xfId="70" applyAlignment="1">
      <alignment vertical="top"/>
    </xf>
    <xf numFmtId="0" fontId="53" fillId="25" borderId="0" xfId="70" applyFont="1" applyFill="1" applyBorder="1" applyAlignment="1">
      <alignment wrapText="1"/>
    </xf>
    <xf numFmtId="0" fontId="11" fillId="25" borderId="0" xfId="70" applyFont="1" applyFill="1" applyBorder="1" applyAlignment="1">
      <alignment horizontal="right"/>
    </xf>
    <xf numFmtId="0" fontId="2" fillId="25" borderId="0" xfId="70" applyFill="1" applyAlignment="1"/>
    <xf numFmtId="0" fontId="2" fillId="25" borderId="0" xfId="70" applyFill="1" applyBorder="1" applyAlignment="1"/>
    <xf numFmtId="3" fontId="85" fillId="26" borderId="0" xfId="70" applyNumberFormat="1" applyFont="1" applyFill="1" applyBorder="1" applyAlignment="1">
      <alignment horizontal="right"/>
    </xf>
    <xf numFmtId="0" fontId="5" fillId="25" borderId="19" xfId="70" applyFont="1" applyFill="1" applyBorder="1" applyAlignment="1"/>
    <xf numFmtId="0" fontId="2" fillId="0" borderId="0" xfId="70" applyAlignment="1"/>
    <xf numFmtId="0" fontId="5" fillId="25" borderId="19" xfId="70" applyFont="1" applyFill="1" applyBorder="1" applyAlignment="1">
      <alignment vertical="center"/>
    </xf>
    <xf numFmtId="3" fontId="119" fillId="26" borderId="0" xfId="70" applyNumberFormat="1" applyFont="1" applyFill="1" applyBorder="1" applyAlignment="1">
      <alignment horizontal="right"/>
    </xf>
    <xf numFmtId="4" fontId="12" fillId="26" borderId="0" xfId="70" applyNumberFormat="1" applyFont="1" applyFill="1" applyBorder="1" applyAlignment="1">
      <alignment horizontal="right"/>
    </xf>
    <xf numFmtId="0" fontId="10" fillId="26" borderId="0" xfId="70" applyFont="1" applyFill="1" applyBorder="1"/>
    <xf numFmtId="0" fontId="11" fillId="26" borderId="0" xfId="70" applyFont="1" applyFill="1" applyBorder="1" applyAlignment="1">
      <alignment horizontal="right"/>
    </xf>
    <xf numFmtId="0" fontId="29" fillId="25" borderId="0" xfId="70" applyFont="1" applyFill="1" applyBorder="1" applyAlignment="1">
      <alignment vertical="center"/>
    </xf>
    <xf numFmtId="0" fontId="88" fillId="25" borderId="0" xfId="70" applyFont="1" applyFill="1" applyBorder="1" applyAlignment="1">
      <alignment horizontal="left" vertical="center"/>
    </xf>
    <xf numFmtId="0" fontId="14" fillId="40" borderId="19" xfId="70" applyFont="1" applyFill="1" applyBorder="1" applyAlignment="1">
      <alignment horizontal="center" vertical="center"/>
    </xf>
    <xf numFmtId="0" fontId="12" fillId="0" borderId="0" xfId="70" applyFont="1"/>
    <xf numFmtId="0" fontId="2" fillId="0" borderId="0" xfId="62" applyBorder="1"/>
    <xf numFmtId="164" fontId="12" fillId="27" borderId="0" xfId="40" applyNumberFormat="1" applyFont="1" applyFill="1" applyBorder="1" applyAlignment="1">
      <alignment horizontal="center" wrapText="1"/>
    </xf>
    <xf numFmtId="0" fontId="16" fillId="24" borderId="0" xfId="40" applyFont="1" applyFill="1" applyBorder="1" applyAlignment="1">
      <alignment horizontal="center" vertical="center" wrapText="1"/>
    </xf>
    <xf numFmtId="0" fontId="16" fillId="0" borderId="0" xfId="40" applyFont="1" applyFill="1" applyBorder="1" applyAlignment="1">
      <alignment horizontal="center" vertical="top" wrapText="1"/>
    </xf>
    <xf numFmtId="0" fontId="2" fillId="26" borderId="0" xfId="71" applyFill="1" applyBorder="1"/>
    <xf numFmtId="0" fontId="2" fillId="25" borderId="21" xfId="72" applyFill="1" applyBorder="1"/>
    <xf numFmtId="0" fontId="2" fillId="25" borderId="19" xfId="72" applyFill="1" applyBorder="1"/>
    <xf numFmtId="0" fontId="3" fillId="0" borderId="0" xfId="73" applyFont="1"/>
    <xf numFmtId="0" fontId="3" fillId="0" borderId="0" xfId="73" applyFont="1" applyAlignment="1">
      <alignment horizontal="right"/>
    </xf>
    <xf numFmtId="0" fontId="2" fillId="0" borderId="0" xfId="73" applyFont="1"/>
    <xf numFmtId="0" fontId="57" fillId="0" borderId="0" xfId="70" applyFont="1"/>
    <xf numFmtId="0" fontId="2" fillId="25" borderId="22" xfId="70" applyFill="1" applyBorder="1"/>
    <xf numFmtId="0" fontId="11" fillId="26" borderId="11" xfId="70" applyFont="1" applyFill="1" applyBorder="1" applyAlignment="1">
      <alignment horizontal="center"/>
    </xf>
    <xf numFmtId="0" fontId="2" fillId="26" borderId="0" xfId="70" applyFill="1" applyBorder="1"/>
    <xf numFmtId="0" fontId="11" fillId="24" borderId="0" xfId="40" applyFont="1" applyFill="1" applyBorder="1" applyAlignment="1">
      <alignment vertical="center"/>
    </xf>
    <xf numFmtId="164" fontId="16" fillId="25" borderId="0" xfId="40" applyNumberFormat="1" applyFont="1" applyFill="1" applyBorder="1" applyAlignment="1">
      <alignment horizontal="right" vertical="center" wrapText="1"/>
    </xf>
    <xf numFmtId="164" fontId="16" fillId="26" borderId="0" xfId="40" applyNumberFormat="1" applyFont="1" applyFill="1" applyBorder="1" applyAlignment="1">
      <alignment horizontal="right" vertical="center" wrapText="1"/>
    </xf>
    <xf numFmtId="0" fontId="11" fillId="24" borderId="0" xfId="40" applyFont="1" applyFill="1" applyBorder="1" applyAlignment="1">
      <alignment horizontal="justify" vertical="center"/>
    </xf>
    <xf numFmtId="0" fontId="86" fillId="25" borderId="0" xfId="70" applyFont="1" applyFill="1" applyBorder="1"/>
    <xf numFmtId="3" fontId="2" fillId="0" borderId="0" xfId="70" applyNumberFormat="1"/>
    <xf numFmtId="165" fontId="2" fillId="0" borderId="0" xfId="70" applyNumberFormat="1"/>
    <xf numFmtId="0" fontId="11" fillId="27" borderId="0" xfId="40" applyFont="1" applyFill="1" applyBorder="1" applyAlignment="1">
      <alignment horizontal="left"/>
    </xf>
    <xf numFmtId="0" fontId="13" fillId="25" borderId="0" xfId="70" applyFont="1" applyFill="1" applyBorder="1"/>
    <xf numFmtId="0" fontId="16" fillId="27" borderId="0" xfId="40" applyFont="1" applyFill="1" applyBorder="1" applyAlignment="1">
      <alignment horizontal="left" indent="1"/>
    </xf>
    <xf numFmtId="0" fontId="11" fillId="26" borderId="0" xfId="70" applyFont="1" applyFill="1" applyBorder="1" applyAlignment="1">
      <alignment horizontal="left"/>
    </xf>
    <xf numFmtId="0" fontId="2" fillId="0" borderId="0" xfId="70" applyBorder="1"/>
    <xf numFmtId="0" fontId="2" fillId="25" borderId="20" xfId="70" applyFill="1" applyBorder="1"/>
    <xf numFmtId="0" fontId="12" fillId="27" borderId="0" xfId="40" applyFont="1" applyFill="1" applyBorder="1" applyAlignment="1">
      <alignment horizontal="left"/>
    </xf>
    <xf numFmtId="0" fontId="16" fillId="25" borderId="0" xfId="70" applyFont="1" applyFill="1" applyBorder="1" applyAlignment="1">
      <alignment horizontal="left"/>
    </xf>
    <xf numFmtId="0" fontId="16" fillId="26" borderId="0" xfId="70" applyFont="1" applyFill="1" applyBorder="1" applyAlignment="1">
      <alignment horizontal="right"/>
    </xf>
    <xf numFmtId="167" fontId="99" fillId="26" borderId="0" xfId="40" applyNumberFormat="1" applyFont="1" applyFill="1" applyBorder="1" applyAlignment="1">
      <alignment horizontal="right" wrapText="1"/>
    </xf>
    <xf numFmtId="0" fontId="29" fillId="25" borderId="0" xfId="70" applyFont="1" applyFill="1" applyBorder="1"/>
    <xf numFmtId="0" fontId="0" fillId="26" borderId="0" xfId="0" applyFill="1"/>
    <xf numFmtId="0" fontId="14" fillId="32" borderId="55" xfId="52" applyFont="1" applyFill="1" applyBorder="1" applyAlignment="1">
      <alignment horizontal="center" vertical="center"/>
    </xf>
    <xf numFmtId="0" fontId="11" fillId="25" borderId="11" xfId="62" applyFont="1" applyFill="1" applyBorder="1" applyAlignment="1">
      <alignment horizontal="center"/>
    </xf>
    <xf numFmtId="0" fontId="12" fillId="25" borderId="0" xfId="62" applyFont="1" applyFill="1" applyBorder="1" applyAlignment="1">
      <alignment horizontal="left" indent="1"/>
    </xf>
    <xf numFmtId="0" fontId="85" fillId="25" borderId="0" xfId="62" applyFont="1" applyFill="1" applyBorder="1" applyAlignment="1">
      <alignment horizontal="left"/>
    </xf>
    <xf numFmtId="0" fontId="9" fillId="25" borderId="0" xfId="70" applyFont="1" applyFill="1" applyBorder="1" applyAlignment="1">
      <alignment horizontal="right"/>
    </xf>
    <xf numFmtId="0" fontId="55" fillId="25" borderId="0" xfId="70" applyFont="1" applyFill="1"/>
    <xf numFmtId="0" fontId="55" fillId="25" borderId="20" xfId="70" applyFont="1" applyFill="1" applyBorder="1"/>
    <xf numFmtId="1" fontId="99" fillId="26" borderId="0" xfId="70" applyNumberFormat="1" applyFont="1" applyFill="1" applyBorder="1" applyAlignment="1">
      <alignment horizontal="right"/>
    </xf>
    <xf numFmtId="0" fontId="55" fillId="25" borderId="0" xfId="70" applyFont="1" applyFill="1" applyBorder="1"/>
    <xf numFmtId="0" fontId="55" fillId="0" borderId="0" xfId="70" applyFont="1"/>
    <xf numFmtId="0" fontId="13" fillId="25" borderId="0" xfId="70" applyFont="1" applyFill="1"/>
    <xf numFmtId="0" fontId="13" fillId="25" borderId="20" xfId="70" applyFont="1" applyFill="1" applyBorder="1"/>
    <xf numFmtId="1" fontId="16" fillId="26" borderId="0" xfId="70" applyNumberFormat="1" applyFont="1" applyFill="1" applyBorder="1" applyAlignment="1">
      <alignment horizontal="right"/>
    </xf>
    <xf numFmtId="0" fontId="13" fillId="0" borderId="0" xfId="70" applyFont="1"/>
    <xf numFmtId="0" fontId="12" fillId="26" borderId="0" xfId="70" applyFont="1" applyFill="1" applyBorder="1" applyAlignment="1">
      <alignment horizontal="left"/>
    </xf>
    <xf numFmtId="0" fontId="57" fillId="25" borderId="0" xfId="70" applyFont="1" applyFill="1"/>
    <xf numFmtId="0" fontId="89" fillId="25" borderId="20" xfId="70" applyFont="1" applyFill="1" applyBorder="1"/>
    <xf numFmtId="0" fontId="94" fillId="25" borderId="0" xfId="70" applyFont="1" applyFill="1" applyBorder="1" applyAlignment="1">
      <alignment horizontal="left"/>
    </xf>
    <xf numFmtId="0" fontId="29" fillId="25" borderId="0" xfId="70" applyFont="1" applyFill="1"/>
    <xf numFmtId="0" fontId="97" fillId="25" borderId="20" xfId="70" applyFont="1" applyFill="1" applyBorder="1"/>
    <xf numFmtId="3" fontId="99" fillId="26" borderId="0" xfId="70" applyNumberFormat="1" applyFont="1" applyFill="1" applyBorder="1" applyAlignment="1">
      <alignment horizontal="right"/>
    </xf>
    <xf numFmtId="0" fontId="29" fillId="0" borderId="0" xfId="70" applyFont="1"/>
    <xf numFmtId="3" fontId="16" fillId="26" borderId="0" xfId="70" applyNumberFormat="1" applyFont="1" applyFill="1" applyBorder="1" applyAlignment="1">
      <alignment horizontal="right"/>
    </xf>
    <xf numFmtId="3" fontId="5" fillId="25" borderId="0" xfId="70" applyNumberFormat="1" applyFont="1" applyFill="1" applyBorder="1"/>
    <xf numFmtId="0" fontId="86" fillId="25" borderId="20" xfId="70" applyFont="1" applyFill="1" applyBorder="1"/>
    <xf numFmtId="167" fontId="99" fillId="26" borderId="0" xfId="70" applyNumberFormat="1" applyFont="1" applyFill="1" applyBorder="1" applyAlignment="1">
      <alignment horizontal="right"/>
    </xf>
    <xf numFmtId="0" fontId="28" fillId="25" borderId="0" xfId="70" applyFont="1" applyFill="1" applyBorder="1" applyAlignment="1">
      <alignment horizontal="left"/>
    </xf>
    <xf numFmtId="1" fontId="12" fillId="25" borderId="0" xfId="70" applyNumberFormat="1" applyFont="1" applyFill="1" applyBorder="1" applyAlignment="1">
      <alignment horizontal="left" indent="1"/>
    </xf>
    <xf numFmtId="1" fontId="12" fillId="28" borderId="0" xfId="70" applyNumberFormat="1" applyFont="1" applyFill="1" applyBorder="1" applyAlignment="1">
      <alignment horizontal="left" indent="1"/>
    </xf>
    <xf numFmtId="165" fontId="16" fillId="26" borderId="0" xfId="70" applyNumberFormat="1" applyFont="1" applyFill="1" applyBorder="1" applyAlignment="1">
      <alignment horizontal="right"/>
    </xf>
    <xf numFmtId="0" fontId="29" fillId="25" borderId="0" xfId="70" applyFont="1" applyFill="1" applyBorder="1" applyAlignment="1"/>
    <xf numFmtId="0" fontId="57" fillId="25" borderId="0" xfId="70" applyFont="1" applyFill="1" applyBorder="1" applyAlignment="1"/>
    <xf numFmtId="0" fontId="2" fillId="26" borderId="20" xfId="70" applyFill="1" applyBorder="1"/>
    <xf numFmtId="0" fontId="16" fillId="26" borderId="0" xfId="70" applyFont="1" applyFill="1" applyBorder="1"/>
    <xf numFmtId="0" fontId="59" fillId="26" borderId="0" xfId="70" applyFont="1" applyFill="1" applyBorder="1" applyAlignment="1"/>
    <xf numFmtId="0" fontId="29" fillId="26" borderId="0" xfId="70" applyFont="1" applyFill="1" applyBorder="1"/>
    <xf numFmtId="0" fontId="16" fillId="26" borderId="0" xfId="70" applyFont="1" applyFill="1" applyBorder="1" applyAlignment="1">
      <alignment horizontal="left" wrapText="1"/>
    </xf>
    <xf numFmtId="0" fontId="5" fillId="26" borderId="0" xfId="70" applyFont="1" applyFill="1" applyBorder="1"/>
    <xf numFmtId="0" fontId="57" fillId="26" borderId="0" xfId="70" applyFont="1" applyFill="1" applyBorder="1"/>
    <xf numFmtId="0" fontId="11" fillId="26" borderId="0" xfId="70" applyFont="1" applyFill="1" applyBorder="1" applyAlignment="1">
      <alignment horizontal="center"/>
    </xf>
    <xf numFmtId="0" fontId="11" fillId="26" borderId="0" xfId="70" applyFont="1" applyFill="1" applyBorder="1" applyAlignment="1"/>
    <xf numFmtId="0" fontId="18" fillId="26" borderId="0" xfId="70" applyFont="1" applyFill="1" applyBorder="1" applyAlignment="1">
      <alignment horizontal="left"/>
    </xf>
    <xf numFmtId="0" fontId="10" fillId="25" borderId="0" xfId="70" applyFont="1" applyFill="1"/>
    <xf numFmtId="0" fontId="10" fillId="26" borderId="20" xfId="70" applyFont="1" applyFill="1" applyBorder="1"/>
    <xf numFmtId="0" fontId="11" fillId="26" borderId="0" xfId="70" applyFont="1" applyFill="1" applyBorder="1" applyAlignment="1">
      <alignment horizontal="left" indent="1"/>
    </xf>
    <xf numFmtId="0" fontId="10" fillId="0" borderId="0" xfId="70" applyFont="1"/>
    <xf numFmtId="165" fontId="10" fillId="0" borderId="0" xfId="70" applyNumberFormat="1" applyFont="1"/>
    <xf numFmtId="167" fontId="12" fillId="26" borderId="0" xfId="70" applyNumberFormat="1" applyFont="1" applyFill="1" applyBorder="1" applyAlignment="1">
      <alignment horizontal="center"/>
    </xf>
    <xf numFmtId="165" fontId="9" fillId="26" borderId="0" xfId="70" applyNumberFormat="1" applyFont="1" applyFill="1" applyBorder="1" applyAlignment="1">
      <alignment horizontal="center"/>
    </xf>
    <xf numFmtId="0" fontId="13" fillId="26" borderId="20" xfId="70" applyFont="1" applyFill="1" applyBorder="1"/>
    <xf numFmtId="0" fontId="12" fillId="26" borderId="20" xfId="70" applyFont="1" applyFill="1" applyBorder="1"/>
    <xf numFmtId="0" fontId="3" fillId="26" borderId="0" xfId="70" applyFont="1" applyFill="1" applyBorder="1" applyAlignment="1">
      <alignment horizontal="center" wrapText="1"/>
    </xf>
    <xf numFmtId="0" fontId="3" fillId="26" borderId="0" xfId="70" applyFont="1" applyFill="1" applyBorder="1"/>
    <xf numFmtId="0" fontId="9" fillId="26" borderId="0" xfId="70" applyFont="1" applyFill="1" applyBorder="1" applyAlignment="1">
      <alignment horizontal="left" indent="1"/>
    </xf>
    <xf numFmtId="0" fontId="3" fillId="26" borderId="20" xfId="70" applyFont="1" applyFill="1" applyBorder="1"/>
    <xf numFmtId="0" fontId="101" fillId="26" borderId="0" xfId="70" applyFont="1" applyFill="1" applyBorder="1" applyAlignment="1">
      <alignment horizontal="left"/>
    </xf>
    <xf numFmtId="49" fontId="12" fillId="25" borderId="0" xfId="70" applyNumberFormat="1" applyFont="1" applyFill="1" applyBorder="1" applyAlignment="1">
      <alignment horizontal="right"/>
    </xf>
    <xf numFmtId="0" fontId="14" fillId="25" borderId="0" xfId="70" applyFont="1" applyFill="1" applyBorder="1" applyAlignment="1">
      <alignment horizontal="center" vertical="center"/>
    </xf>
    <xf numFmtId="0" fontId="2" fillId="0" borderId="0" xfId="70" applyFill="1" applyBorder="1"/>
    <xf numFmtId="0" fontId="12" fillId="0" borderId="0" xfId="70"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5" fillId="25" borderId="0" xfId="70" applyFont="1" applyFill="1" applyBorder="1"/>
    <xf numFmtId="0" fontId="68" fillId="0" borderId="0" xfId="0" applyFont="1"/>
    <xf numFmtId="0" fontId="71" fillId="25" borderId="0" xfId="0" applyFont="1" applyFill="1" applyBorder="1"/>
    <xf numFmtId="0" fontId="91" fillId="25" borderId="0" xfId="0" applyFont="1" applyFill="1" applyBorder="1" applyAlignment="1">
      <alignment horizontal="left" vertical="center"/>
    </xf>
    <xf numFmtId="0" fontId="0" fillId="25" borderId="21" xfId="0" applyFill="1" applyBorder="1"/>
    <xf numFmtId="0" fontId="5" fillId="25" borderId="19" xfId="0" applyFont="1" applyFill="1" applyBorder="1"/>
    <xf numFmtId="0" fontId="0" fillId="26" borderId="0" xfId="0" applyFill="1" applyBorder="1" applyAlignment="1">
      <alignment vertical="justify" wrapText="1"/>
    </xf>
    <xf numFmtId="0" fontId="55" fillId="25" borderId="0" xfId="0" applyFont="1" applyFill="1"/>
    <xf numFmtId="0" fontId="55" fillId="25" borderId="0" xfId="0" applyFont="1" applyFill="1" applyBorder="1"/>
    <xf numFmtId="0" fontId="55" fillId="0" borderId="0" xfId="0" applyFont="1"/>
    <xf numFmtId="2" fontId="16" fillId="26" borderId="0" xfId="0" applyNumberFormat="1" applyFont="1" applyFill="1" applyBorder="1" applyAlignment="1">
      <alignment horizontal="right"/>
    </xf>
    <xf numFmtId="4" fontId="55" fillId="0" borderId="0" xfId="0" applyNumberFormat="1" applyFont="1"/>
    <xf numFmtId="0" fontId="0" fillId="0" borderId="0" xfId="0" applyAlignment="1"/>
    <xf numFmtId="0" fontId="16" fillId="26" borderId="0" xfId="0" applyFont="1" applyFill="1" applyBorder="1" applyAlignment="1">
      <alignment horizontal="right"/>
    </xf>
    <xf numFmtId="164" fontId="16" fillId="25" borderId="0" xfId="0" applyNumberFormat="1" applyFont="1" applyFill="1" applyBorder="1" applyAlignment="1">
      <alignment horizontal="right"/>
    </xf>
    <xf numFmtId="0" fontId="117" fillId="26" borderId="16" xfId="0" applyFont="1" applyFill="1" applyBorder="1" applyAlignment="1">
      <alignment vertical="center"/>
    </xf>
    <xf numFmtId="0" fontId="117" fillId="26" borderId="17" xfId="0" applyFont="1" applyFill="1" applyBorder="1" applyAlignment="1">
      <alignment vertical="center"/>
    </xf>
    <xf numFmtId="164" fontId="99" fillId="25" borderId="0" xfId="0" applyNumberFormat="1" applyFont="1" applyFill="1" applyBorder="1" applyAlignment="1">
      <alignment horizontal="right"/>
    </xf>
    <xf numFmtId="164" fontId="99"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5" fillId="25" borderId="0" xfId="0" applyFont="1" applyFill="1" applyBorder="1" applyAlignment="1"/>
    <xf numFmtId="0" fontId="68" fillId="25" borderId="0" xfId="0" applyFont="1" applyFill="1" applyAlignment="1"/>
    <xf numFmtId="0" fontId="68" fillId="25" borderId="20" xfId="0" applyFont="1" applyFill="1" applyBorder="1" applyAlignment="1"/>
    <xf numFmtId="0" fontId="99" fillId="25" borderId="0" xfId="0" applyFont="1" applyFill="1" applyBorder="1" applyAlignment="1"/>
    <xf numFmtId="0" fontId="99" fillId="26" borderId="0" xfId="0" applyFont="1" applyFill="1" applyBorder="1" applyAlignment="1"/>
    <xf numFmtId="0" fontId="87" fillId="25" borderId="0" xfId="0" applyFont="1" applyFill="1" applyBorder="1" applyAlignment="1"/>
    <xf numFmtId="0" fontId="68" fillId="0" borderId="0" xfId="0" applyFont="1" applyAlignment="1"/>
    <xf numFmtId="0" fontId="71" fillId="25" borderId="0" xfId="0" applyFont="1" applyFill="1" applyBorder="1" applyAlignment="1"/>
    <xf numFmtId="0" fontId="0" fillId="26" borderId="20" xfId="0" applyFill="1" applyBorder="1" applyAlignment="1"/>
    <xf numFmtId="0" fontId="50" fillId="25" borderId="0" xfId="0" applyFont="1" applyFill="1" applyBorder="1" applyAlignment="1">
      <alignment vertical="top"/>
    </xf>
    <xf numFmtId="0" fontId="9" fillId="25" borderId="0" xfId="0" applyFont="1" applyFill="1" applyBorder="1"/>
    <xf numFmtId="0" fontId="118" fillId="26" borderId="16" xfId="0" applyFont="1" applyFill="1" applyBorder="1" applyAlignment="1">
      <alignment vertical="center"/>
    </xf>
    <xf numFmtId="0" fontId="118" fillId="26" borderId="17" xfId="0" applyFont="1" applyFill="1" applyBorder="1" applyAlignment="1">
      <alignment vertical="center"/>
    </xf>
    <xf numFmtId="0" fontId="9" fillId="26" borderId="0" xfId="0" applyFont="1" applyFill="1" applyBorder="1"/>
    <xf numFmtId="0" fontId="79" fillId="25" borderId="0" xfId="0" applyFont="1" applyFill="1" applyBorder="1" applyAlignment="1">
      <alignment vertical="center"/>
    </xf>
    <xf numFmtId="0" fontId="56" fillId="25" borderId="0" xfId="0" applyFont="1" applyFill="1" applyBorder="1"/>
    <xf numFmtId="0" fontId="21" fillId="25" borderId="0" xfId="0" applyFont="1" applyFill="1" applyBorder="1"/>
    <xf numFmtId="164" fontId="12" fillId="27" borderId="0" xfId="40" applyNumberFormat="1" applyFont="1" applyFill="1" applyBorder="1" applyAlignment="1">
      <alignment horizontal="center" wrapText="1"/>
    </xf>
    <xf numFmtId="49" fontId="50" fillId="24" borderId="0" xfId="40" applyNumberFormat="1" applyFont="1" applyFill="1" applyBorder="1" applyAlignment="1">
      <alignment horizontal="center" vertical="center" wrapText="1"/>
    </xf>
    <xf numFmtId="167" fontId="12" fillId="26" borderId="0" xfId="62" applyNumberFormat="1" applyFont="1" applyFill="1" applyBorder="1" applyAlignment="1">
      <alignment horizontal="right" indent="1"/>
    </xf>
    <xf numFmtId="167" fontId="85" fillId="27" borderId="0" xfId="40" applyNumberFormat="1" applyFont="1" applyFill="1" applyBorder="1" applyAlignment="1">
      <alignment horizontal="right" wrapText="1" indent="1"/>
    </xf>
    <xf numFmtId="167" fontId="12" fillId="27" borderId="0" xfId="40" applyNumberFormat="1" applyFont="1" applyFill="1" applyBorder="1" applyAlignment="1">
      <alignment horizontal="right" wrapText="1" indent="1"/>
    </xf>
    <xf numFmtId="165" fontId="85" fillId="27" borderId="0" xfId="58" applyNumberFormat="1" applyFont="1" applyFill="1" applyBorder="1" applyAlignment="1">
      <alignment horizontal="right" wrapText="1" indent="1"/>
    </xf>
    <xf numFmtId="2" fontId="12" fillId="27" borderId="0" xfId="40" applyNumberFormat="1" applyFont="1" applyFill="1" applyBorder="1" applyAlignment="1">
      <alignment horizontal="right" wrapText="1" indent="1"/>
    </xf>
    <xf numFmtId="167" fontId="85" fillId="26" borderId="0" xfId="62" applyNumberFormat="1" applyFont="1" applyFill="1" applyBorder="1" applyAlignment="1">
      <alignment horizontal="right" indent="1"/>
    </xf>
    <xf numFmtId="0" fontId="16" fillId="25" borderId="0" xfId="62" applyFont="1" applyFill="1" applyBorder="1" applyAlignment="1">
      <alignment horizontal="right"/>
    </xf>
    <xf numFmtId="0" fontId="2" fillId="25" borderId="0" xfId="62" applyFill="1" applyBorder="1" applyAlignment="1">
      <alignment vertical="top"/>
    </xf>
    <xf numFmtId="0" fontId="16" fillId="24" borderId="0" xfId="40" applyFont="1" applyFill="1" applyBorder="1" applyAlignment="1">
      <alignment vertical="top"/>
    </xf>
    <xf numFmtId="0" fontId="69" fillId="0" borderId="0" xfId="51" applyFont="1" applyAlignment="1">
      <alignment horizontal="left"/>
    </xf>
    <xf numFmtId="0" fontId="2" fillId="25" borderId="20" xfId="70" applyFill="1" applyBorder="1" applyAlignment="1">
      <alignment vertical="center"/>
    </xf>
    <xf numFmtId="0" fontId="11" fillId="25" borderId="0" xfId="70" applyFont="1" applyFill="1" applyBorder="1" applyAlignment="1">
      <alignment horizontal="center" vertical="center"/>
    </xf>
    <xf numFmtId="0" fontId="11" fillId="25" borderId="0" xfId="70" applyFont="1" applyFill="1" applyBorder="1" applyAlignment="1">
      <alignment vertical="center"/>
    </xf>
    <xf numFmtId="167" fontId="12" fillId="25" borderId="0" xfId="70" applyNumberFormat="1" applyFont="1" applyFill="1" applyBorder="1" applyAlignment="1">
      <alignment horizontal="center"/>
    </xf>
    <xf numFmtId="1" fontId="12" fillId="25" borderId="0" xfId="70" applyNumberFormat="1" applyFont="1" applyFill="1" applyBorder="1" applyAlignment="1">
      <alignment horizontal="center"/>
    </xf>
    <xf numFmtId="0" fontId="11" fillId="25" borderId="0" xfId="62" applyFont="1" applyFill="1" applyBorder="1" applyAlignment="1">
      <alignment horizontal="left" indent="1"/>
    </xf>
    <xf numFmtId="167" fontId="12" fillId="27" borderId="0" xfId="40" applyNumberFormat="1" applyFont="1" applyFill="1" applyBorder="1" applyAlignment="1">
      <alignment horizontal="center" wrapText="1"/>
    </xf>
    <xf numFmtId="0" fontId="12" fillId="25" borderId="0" xfId="70" applyFont="1" applyFill="1" applyBorder="1" applyAlignment="1">
      <alignment horizontal="left"/>
    </xf>
    <xf numFmtId="0" fontId="2" fillId="26" borderId="0" xfId="70" applyFill="1"/>
    <xf numFmtId="0" fontId="16" fillId="25" borderId="0" xfId="70" applyFont="1" applyFill="1" applyBorder="1" applyAlignment="1">
      <alignment horizontal="right"/>
    </xf>
    <xf numFmtId="0" fontId="12" fillId="27" borderId="0" xfId="40" applyFont="1" applyFill="1" applyBorder="1" applyAlignment="1">
      <alignment horizontal="left" vertical="center"/>
    </xf>
    <xf numFmtId="0" fontId="2" fillId="0" borderId="18" xfId="70" applyFill="1" applyBorder="1"/>
    <xf numFmtId="0" fontId="2" fillId="25" borderId="18" xfId="70" applyFill="1" applyBorder="1" applyAlignment="1">
      <alignment horizontal="center"/>
    </xf>
    <xf numFmtId="0" fontId="49" fillId="25" borderId="0" xfId="70" applyFont="1" applyFill="1" applyBorder="1" applyAlignment="1">
      <alignment horizontal="left"/>
    </xf>
    <xf numFmtId="0" fontId="49" fillId="25" borderId="0" xfId="70" applyFont="1" applyFill="1" applyBorder="1" applyAlignment="1">
      <alignment horizontal="center"/>
    </xf>
    <xf numFmtId="0" fontId="2" fillId="25" borderId="0" xfId="70" applyFill="1" applyBorder="1" applyAlignment="1">
      <alignment horizontal="center"/>
    </xf>
    <xf numFmtId="0" fontId="120" fillId="25" borderId="20" xfId="70" applyFont="1" applyFill="1" applyBorder="1"/>
    <xf numFmtId="167" fontId="85" fillId="26" borderId="10" xfId="70" applyNumberFormat="1" applyFont="1" applyFill="1" applyBorder="1" applyAlignment="1">
      <alignment horizontal="right" indent="3"/>
    </xf>
    <xf numFmtId="167" fontId="2" fillId="25" borderId="0" xfId="70" applyNumberFormat="1" applyFill="1" applyBorder="1"/>
    <xf numFmtId="167" fontId="11" fillId="27" borderId="0" xfId="40" applyNumberFormat="1" applyFont="1" applyFill="1" applyBorder="1" applyAlignment="1">
      <alignment horizontal="right" wrapText="1" indent="3"/>
    </xf>
    <xf numFmtId="3" fontId="100" fillId="25" borderId="0" xfId="70" applyNumberFormat="1" applyFont="1" applyFill="1" applyBorder="1" applyAlignment="1">
      <alignment horizontal="left"/>
    </xf>
    <xf numFmtId="0" fontId="10" fillId="25" borderId="0" xfId="70" applyFont="1" applyFill="1" applyBorder="1" applyAlignment="1">
      <alignment horizontal="center"/>
    </xf>
    <xf numFmtId="0" fontId="2" fillId="0" borderId="0" xfId="70" applyAlignment="1">
      <alignment horizontal="center"/>
    </xf>
    <xf numFmtId="0" fontId="2" fillId="26" borderId="0" xfId="70" applyFill="1" applyBorder="1" applyAlignment="1">
      <alignment vertical="center"/>
    </xf>
    <xf numFmtId="0" fontId="3" fillId="25" borderId="0" xfId="70" applyFont="1" applyFill="1"/>
    <xf numFmtId="0" fontId="3" fillId="25" borderId="20" xfId="70" applyFont="1" applyFill="1" applyBorder="1"/>
    <xf numFmtId="3" fontId="12" fillId="25" borderId="0" xfId="70" applyNumberFormat="1" applyFont="1" applyFill="1" applyBorder="1" applyAlignment="1">
      <alignment horizontal="right"/>
    </xf>
    <xf numFmtId="0" fontId="3" fillId="25" borderId="0" xfId="70" applyFont="1" applyFill="1" applyAlignment="1">
      <alignment vertical="top"/>
    </xf>
    <xf numFmtId="0" fontId="3" fillId="25" borderId="20" xfId="70" applyFont="1" applyFill="1" applyBorder="1" applyAlignment="1">
      <alignment vertical="top"/>
    </xf>
    <xf numFmtId="0" fontId="3" fillId="25" borderId="0" xfId="70" applyFont="1" applyFill="1" applyBorder="1" applyAlignment="1">
      <alignment vertical="top"/>
    </xf>
    <xf numFmtId="0" fontId="3" fillId="0" borderId="0" xfId="70" applyFont="1" applyAlignment="1">
      <alignment vertical="top"/>
    </xf>
    <xf numFmtId="0" fontId="3" fillId="25" borderId="0" xfId="70" applyFont="1" applyFill="1" applyBorder="1" applyAlignment="1">
      <alignment horizontal="center"/>
    </xf>
    <xf numFmtId="0" fontId="5" fillId="25" borderId="0" xfId="70" applyFont="1" applyFill="1" applyBorder="1" applyAlignment="1">
      <alignment vertical="top"/>
    </xf>
    <xf numFmtId="0" fontId="14" fillId="31" borderId="20" xfId="70" applyFont="1" applyFill="1" applyBorder="1" applyAlignment="1">
      <alignment horizontal="center" vertical="center"/>
    </xf>
    <xf numFmtId="0" fontId="2" fillId="0" borderId="0" xfId="70" applyFill="1" applyAlignment="1">
      <alignment vertical="top"/>
    </xf>
    <xf numFmtId="0" fontId="2" fillId="0" borderId="0" xfId="70" applyFill="1" applyBorder="1" applyAlignment="1">
      <alignment vertical="top"/>
    </xf>
    <xf numFmtId="0" fontId="29" fillId="0" borderId="0" xfId="70" applyFont="1" applyFill="1" applyBorder="1"/>
    <xf numFmtId="0" fontId="5" fillId="0" borderId="0" xfId="70" applyFont="1" applyFill="1" applyBorder="1" applyAlignment="1">
      <alignment vertical="top"/>
    </xf>
    <xf numFmtId="0" fontId="13" fillId="0" borderId="0" xfId="70" applyFont="1" applyFill="1" applyBorder="1"/>
    <xf numFmtId="0" fontId="13" fillId="0" borderId="0" xfId="70" applyFont="1" applyFill="1" applyBorder="1" applyAlignment="1">
      <alignment horizontal="center"/>
    </xf>
    <xf numFmtId="49" fontId="12" fillId="0" borderId="0" xfId="70" applyNumberFormat="1" applyFont="1" applyFill="1" applyBorder="1" applyAlignment="1">
      <alignment horizontal="right"/>
    </xf>
    <xf numFmtId="0" fontId="111" fillId="37" borderId="0" xfId="68" applyFill="1" applyBorder="1" applyAlignment="1" applyProtection="1"/>
    <xf numFmtId="0" fontId="29" fillId="25" borderId="0" xfId="70" applyFont="1" applyFill="1" applyBorder="1" applyAlignment="1">
      <alignment vertical="top"/>
    </xf>
    <xf numFmtId="0" fontId="12" fillId="25" borderId="0" xfId="70" applyFont="1" applyFill="1" applyBorder="1" applyAlignment="1">
      <alignment vertical="top"/>
    </xf>
    <xf numFmtId="1" fontId="12" fillId="25" borderId="0" xfId="70" applyNumberFormat="1" applyFont="1" applyFill="1" applyBorder="1" applyAlignment="1">
      <alignment horizontal="center" vertical="top"/>
    </xf>
    <xf numFmtId="1" fontId="12" fillId="25" borderId="0" xfId="70" applyNumberFormat="1" applyFont="1" applyFill="1" applyBorder="1" applyAlignment="1">
      <alignment vertical="top"/>
    </xf>
    <xf numFmtId="0" fontId="2" fillId="25" borderId="0" xfId="70" applyNumberFormat="1" applyFont="1" applyFill="1" applyBorder="1" applyAlignment="1">
      <alignment vertical="top"/>
    </xf>
    <xf numFmtId="0" fontId="3" fillId="0" borderId="0" xfId="62" applyFont="1" applyAlignment="1">
      <alignment horizontal="right"/>
    </xf>
    <xf numFmtId="0" fontId="16" fillId="25" borderId="0" xfId="62" applyFont="1" applyFill="1" applyBorder="1" applyAlignment="1">
      <alignment horizontal="justify" wrapText="1"/>
    </xf>
    <xf numFmtId="0" fontId="11" fillId="25" borderId="0" xfId="62" applyFont="1" applyFill="1" applyBorder="1" applyAlignment="1">
      <alignment horizontal="left" indent="1"/>
    </xf>
    <xf numFmtId="0" fontId="29" fillId="25" borderId="0" xfId="62" applyFont="1" applyFill="1" applyBorder="1" applyAlignment="1">
      <alignment wrapText="1"/>
    </xf>
    <xf numFmtId="0" fontId="9" fillId="25" borderId="22" xfId="62" applyFont="1" applyFill="1" applyBorder="1" applyAlignment="1">
      <alignment horizontal="left"/>
    </xf>
    <xf numFmtId="1" fontId="2" fillId="0" borderId="0" xfId="70" applyNumberFormat="1"/>
    <xf numFmtId="0" fontId="61" fillId="25" borderId="19" xfId="0" applyFont="1" applyFill="1" applyBorder="1"/>
    <xf numFmtId="0" fontId="5" fillId="25" borderId="19" xfId="0" applyFont="1" applyFill="1" applyBorder="1" applyAlignment="1"/>
    <xf numFmtId="0" fontId="2" fillId="0" borderId="0" xfId="62" applyFill="1" applyBorder="1"/>
    <xf numFmtId="0" fontId="2" fillId="0" borderId="0" xfId="62" applyFill="1" applyBorder="1" applyAlignment="1"/>
    <xf numFmtId="0" fontId="5" fillId="0" borderId="0" xfId="62" applyFont="1" applyAlignment="1">
      <alignment vertical="center"/>
    </xf>
    <xf numFmtId="0" fontId="85" fillId="26" borderId="0" xfId="70" applyFont="1" applyFill="1" applyBorder="1" applyAlignment="1">
      <alignment horizontal="left"/>
    </xf>
    <xf numFmtId="3" fontId="2" fillId="25" borderId="0" xfId="70" applyNumberFormat="1" applyFill="1"/>
    <xf numFmtId="0" fontId="11" fillId="25" borderId="18" xfId="70" applyFont="1" applyFill="1" applyBorder="1" applyAlignment="1"/>
    <xf numFmtId="167" fontId="81" fillId="26" borderId="0" xfId="62" applyNumberFormat="1" applyFont="1" applyFill="1" applyBorder="1" applyAlignment="1">
      <alignment horizontal="center"/>
    </xf>
    <xf numFmtId="167" fontId="12" fillId="26" borderId="0" xfId="62" applyNumberFormat="1" applyFont="1" applyFill="1" applyBorder="1" applyAlignment="1">
      <alignment horizontal="center"/>
    </xf>
    <xf numFmtId="164" fontId="63" fillId="26" borderId="0" xfId="40" applyNumberFormat="1" applyFont="1" applyFill="1" applyBorder="1" applyAlignment="1">
      <alignment horizontal="center" wrapText="1"/>
    </xf>
    <xf numFmtId="165" fontId="105" fillId="26" borderId="0" xfId="70" applyNumberFormat="1" applyFont="1" applyFill="1" applyBorder="1"/>
    <xf numFmtId="165" fontId="9" fillId="26" borderId="0" xfId="70" applyNumberFormat="1" applyFont="1" applyFill="1" applyBorder="1" applyAlignment="1">
      <alignment horizontal="right"/>
    </xf>
    <xf numFmtId="0" fontId="9" fillId="26" borderId="0" xfId="62" applyFont="1" applyFill="1" applyBorder="1" applyAlignment="1">
      <alignment horizontal="left" indent="1"/>
    </xf>
    <xf numFmtId="0" fontId="9" fillId="26" borderId="0" xfId="62" applyFont="1" applyFill="1" applyBorder="1" applyAlignment="1"/>
    <xf numFmtId="0" fontId="82" fillId="26" borderId="0" xfId="62" applyFont="1" applyFill="1" applyBorder="1" applyAlignment="1">
      <alignment horizontal="left" indent="1"/>
    </xf>
    <xf numFmtId="0" fontId="9" fillId="26" borderId="36" xfId="62" applyFont="1" applyFill="1" applyBorder="1" applyAlignment="1">
      <alignment horizontal="left" indent="1"/>
    </xf>
    <xf numFmtId="0" fontId="9" fillId="26" borderId="36" xfId="62" applyFont="1" applyFill="1" applyBorder="1" applyAlignment="1"/>
    <xf numFmtId="165" fontId="12" fillId="26" borderId="0" xfId="70" applyNumberFormat="1" applyFont="1" applyFill="1" applyBorder="1" applyAlignment="1">
      <alignment horizontal="center"/>
    </xf>
    <xf numFmtId="0" fontId="16" fillId="25" borderId="0" xfId="0" applyFont="1" applyFill="1" applyBorder="1" applyAlignment="1">
      <alignment horizontal="right"/>
    </xf>
    <xf numFmtId="0" fontId="11" fillId="25" borderId="11" xfId="0" applyFont="1" applyFill="1" applyBorder="1" applyAlignment="1">
      <alignment horizontal="center"/>
    </xf>
    <xf numFmtId="0" fontId="85" fillId="25" borderId="0" xfId="0" applyFont="1" applyFill="1" applyBorder="1" applyAlignment="1">
      <alignment horizontal="left"/>
    </xf>
    <xf numFmtId="0" fontId="16" fillId="25" borderId="0" xfId="0" applyFont="1" applyFill="1" applyBorder="1" applyAlignment="1">
      <alignment vertical="top"/>
    </xf>
    <xf numFmtId="0" fontId="5" fillId="25" borderId="0" xfId="0" applyFont="1" applyFill="1" applyBorder="1"/>
    <xf numFmtId="0" fontId="12" fillId="25" borderId="0" xfId="0" applyFont="1" applyFill="1" applyBorder="1" applyAlignment="1">
      <alignment horizontal="right"/>
    </xf>
    <xf numFmtId="0" fontId="9" fillId="25" borderId="0" xfId="70" applyFont="1" applyFill="1" applyBorder="1" applyAlignment="1">
      <alignment horizontal="left"/>
    </xf>
    <xf numFmtId="0" fontId="10" fillId="25" borderId="0" xfId="0" applyFont="1" applyFill="1" applyBorder="1"/>
    <xf numFmtId="0" fontId="2" fillId="25" borderId="19" xfId="70" applyFill="1" applyBorder="1"/>
    <xf numFmtId="0" fontId="90" fillId="26" borderId="15" xfId="70" applyFont="1" applyFill="1" applyBorder="1" applyAlignment="1">
      <alignment vertical="center"/>
    </xf>
    <xf numFmtId="0" fontId="117" fillId="26" borderId="16" xfId="70" applyFont="1" applyFill="1" applyBorder="1" applyAlignment="1">
      <alignment vertical="center"/>
    </xf>
    <xf numFmtId="0" fontId="117" fillId="26" borderId="17" xfId="70" applyFont="1" applyFill="1" applyBorder="1" applyAlignment="1">
      <alignment vertical="center"/>
    </xf>
    <xf numFmtId="0" fontId="68" fillId="25" borderId="0" xfId="70" applyFont="1" applyFill="1"/>
    <xf numFmtId="0" fontId="68" fillId="25" borderId="0" xfId="70" applyFont="1" applyFill="1" applyBorder="1"/>
    <xf numFmtId="0" fontId="71" fillId="25" borderId="19" xfId="70" applyFont="1" applyFill="1" applyBorder="1"/>
    <xf numFmtId="0" fontId="68" fillId="0" borderId="0" xfId="70" applyFont="1"/>
    <xf numFmtId="0" fontId="69" fillId="0" borderId="0" xfId="70" applyFont="1"/>
    <xf numFmtId="0" fontId="69" fillId="25" borderId="0" xfId="70" applyFont="1" applyFill="1"/>
    <xf numFmtId="0" fontId="69" fillId="25" borderId="0" xfId="70" applyFont="1" applyFill="1" applyBorder="1"/>
    <xf numFmtId="0" fontId="75" fillId="25" borderId="19" xfId="70" applyFont="1" applyFill="1" applyBorder="1"/>
    <xf numFmtId="0" fontId="69" fillId="26" borderId="0" xfId="70" applyFont="1" applyFill="1"/>
    <xf numFmtId="0" fontId="5" fillId="25" borderId="0" xfId="70" applyFont="1" applyFill="1" applyBorder="1" applyAlignment="1">
      <alignment vertical="center"/>
    </xf>
    <xf numFmtId="0" fontId="2" fillId="0" borderId="0" xfId="70" applyBorder="1" applyAlignment="1">
      <alignment vertical="center"/>
    </xf>
    <xf numFmtId="0" fontId="91" fillId="25" borderId="0" xfId="70" applyFont="1" applyFill="1" applyBorder="1" applyAlignment="1">
      <alignment horizontal="left" vertical="center"/>
    </xf>
    <xf numFmtId="0" fontId="14" fillId="32" borderId="19" xfId="70" applyFont="1" applyFill="1" applyBorder="1" applyAlignment="1">
      <alignment horizontal="center" vertical="center"/>
    </xf>
    <xf numFmtId="3" fontId="3" fillId="25" borderId="22" xfId="70" applyNumberFormat="1" applyFont="1" applyFill="1" applyBorder="1" applyAlignment="1">
      <alignment horizontal="center"/>
    </xf>
    <xf numFmtId="0" fontId="3" fillId="25" borderId="22" xfId="70" applyFont="1" applyFill="1" applyBorder="1" applyAlignment="1">
      <alignment horizontal="center"/>
    </xf>
    <xf numFmtId="3" fontId="3" fillId="25" borderId="0" xfId="70" applyNumberFormat="1" applyFont="1" applyFill="1" applyBorder="1" applyAlignment="1">
      <alignment horizontal="center"/>
    </xf>
    <xf numFmtId="0" fontId="15" fillId="26" borderId="16" xfId="70" applyFont="1" applyFill="1" applyBorder="1" applyAlignment="1">
      <alignment vertical="center"/>
    </xf>
    <xf numFmtId="0" fontId="63" fillId="26" borderId="16" xfId="70" applyFont="1" applyFill="1" applyBorder="1" applyAlignment="1">
      <alignment horizontal="center" vertical="center"/>
    </xf>
    <xf numFmtId="0" fontId="63" fillId="26" borderId="17" xfId="70" applyFont="1" applyFill="1" applyBorder="1" applyAlignment="1">
      <alignment horizontal="center" vertical="center"/>
    </xf>
    <xf numFmtId="0" fontId="15" fillId="25" borderId="0" xfId="70" applyFont="1" applyFill="1" applyBorder="1" applyAlignment="1">
      <alignment vertical="center"/>
    </xf>
    <xf numFmtId="0" fontId="63" fillId="25" borderId="0" xfId="70" applyFont="1" applyFill="1" applyBorder="1" applyAlignment="1">
      <alignment horizontal="center" vertical="center"/>
    </xf>
    <xf numFmtId="0" fontId="86" fillId="25" borderId="0" xfId="70" applyFont="1" applyFill="1"/>
    <xf numFmtId="0" fontId="86" fillId="0" borderId="0" xfId="70" applyFont="1"/>
    <xf numFmtId="0" fontId="86" fillId="0" borderId="0" xfId="70" applyFont="1" applyFill="1"/>
    <xf numFmtId="165" fontId="88" fillId="26" borderId="0" xfId="70" applyNumberFormat="1" applyFont="1" applyFill="1" applyBorder="1" applyAlignment="1">
      <alignment horizontal="right" vertical="center"/>
    </xf>
    <xf numFmtId="165" fontId="12" fillId="26" borderId="0" xfId="70" applyNumberFormat="1" applyFont="1" applyFill="1" applyBorder="1" applyAlignment="1">
      <alignment horizontal="right" vertical="center"/>
    </xf>
    <xf numFmtId="165" fontId="3" fillId="25" borderId="0" xfId="70" applyNumberFormat="1" applyFont="1" applyFill="1" applyBorder="1" applyAlignment="1">
      <alignment horizontal="right" vertical="center"/>
    </xf>
    <xf numFmtId="0" fontId="85" fillId="25" borderId="0" xfId="70" applyFont="1" applyFill="1" applyBorder="1" applyAlignment="1">
      <alignment horizontal="center" vertical="center"/>
    </xf>
    <xf numFmtId="165" fontId="88" fillId="25" borderId="0" xfId="70" applyNumberFormat="1" applyFont="1" applyFill="1" applyBorder="1" applyAlignment="1">
      <alignment horizontal="center" vertical="center"/>
    </xf>
    <xf numFmtId="165" fontId="85" fillId="26" borderId="0" xfId="70" applyNumberFormat="1" applyFont="1" applyFill="1" applyBorder="1" applyAlignment="1">
      <alignment horizontal="right" vertical="center" wrapText="1"/>
    </xf>
    <xf numFmtId="0" fontId="89" fillId="25" borderId="0" xfId="70" applyFont="1" applyFill="1" applyAlignment="1">
      <alignment vertical="center"/>
    </xf>
    <xf numFmtId="0" fontId="89" fillId="25" borderId="20" xfId="70" applyFont="1" applyFill="1" applyBorder="1" applyAlignment="1">
      <alignment vertical="center"/>
    </xf>
    <xf numFmtId="0" fontId="89" fillId="0" borderId="0" xfId="70" applyFont="1" applyFill="1" applyBorder="1" applyAlignment="1">
      <alignment vertical="center"/>
    </xf>
    <xf numFmtId="165" fontId="85" fillId="26" borderId="0" xfId="70" applyNumberFormat="1" applyFont="1" applyFill="1" applyBorder="1" applyAlignment="1">
      <alignment horizontal="right" vertical="center"/>
    </xf>
    <xf numFmtId="0" fontId="89" fillId="0" borderId="0" xfId="70" applyFont="1" applyAlignment="1">
      <alignment vertical="center"/>
    </xf>
    <xf numFmtId="0" fontId="89" fillId="0" borderId="0" xfId="70" applyFont="1" applyFill="1" applyAlignment="1">
      <alignment vertical="center"/>
    </xf>
    <xf numFmtId="49" fontId="12" fillId="25" borderId="0" xfId="70" applyNumberFormat="1" applyFont="1" applyFill="1" applyBorder="1" applyAlignment="1">
      <alignment horizontal="left" indent="1"/>
    </xf>
    <xf numFmtId="165" fontId="3" fillId="25" borderId="0" xfId="70" applyNumberFormat="1" applyFont="1" applyFill="1" applyBorder="1" applyAlignment="1">
      <alignment horizontal="center" vertical="center"/>
    </xf>
    <xf numFmtId="49" fontId="88" fillId="25" borderId="0" xfId="70" applyNumberFormat="1" applyFont="1" applyFill="1" applyBorder="1" applyAlignment="1">
      <alignment horizontal="left" indent="1"/>
    </xf>
    <xf numFmtId="0" fontId="85" fillId="0" borderId="0" xfId="70" applyFont="1"/>
    <xf numFmtId="0" fontId="24" fillId="25" borderId="0" xfId="70" applyFont="1" applyFill="1"/>
    <xf numFmtId="0" fontId="24" fillId="25" borderId="20" xfId="70" applyFont="1" applyFill="1" applyBorder="1"/>
    <xf numFmtId="49" fontId="11" fillId="25" borderId="0" xfId="70" applyNumberFormat="1" applyFont="1" applyFill="1" applyBorder="1" applyAlignment="1">
      <alignment horizontal="left" indent="1"/>
    </xf>
    <xf numFmtId="0" fontId="24" fillId="0" borderId="0" xfId="70" applyFont="1"/>
    <xf numFmtId="0" fontId="24" fillId="0" borderId="0" xfId="70" applyFont="1" applyFill="1"/>
    <xf numFmtId="0" fontId="85" fillId="25" borderId="0" xfId="70" applyFont="1" applyFill="1"/>
    <xf numFmtId="0" fontId="85" fillId="25" borderId="20" xfId="70" applyFont="1" applyFill="1" applyBorder="1"/>
    <xf numFmtId="49" fontId="85" fillId="25" borderId="0" xfId="70" applyNumberFormat="1" applyFont="1" applyFill="1" applyBorder="1" applyAlignment="1">
      <alignment horizontal="left" indent="1"/>
    </xf>
    <xf numFmtId="0" fontId="85" fillId="0" borderId="0" xfId="70" applyFont="1" applyFill="1"/>
    <xf numFmtId="0" fontId="68" fillId="25" borderId="20" xfId="70" applyFont="1" applyFill="1" applyBorder="1"/>
    <xf numFmtId="0" fontId="67" fillId="25" borderId="0" xfId="70" applyFont="1" applyFill="1" applyBorder="1" applyAlignment="1">
      <alignment horizontal="left"/>
    </xf>
    <xf numFmtId="0" fontId="67" fillId="25" borderId="0" xfId="70" applyFont="1" applyFill="1" applyBorder="1" applyAlignment="1">
      <alignment horizontal="justify" vertical="center"/>
    </xf>
    <xf numFmtId="0" fontId="14" fillId="32" borderId="20" xfId="70" applyFont="1" applyFill="1" applyBorder="1" applyAlignment="1">
      <alignment horizontal="center" vertical="center"/>
    </xf>
    <xf numFmtId="49" fontId="3" fillId="25" borderId="0" xfId="70" applyNumberFormat="1" applyFont="1" applyFill="1" applyBorder="1" applyAlignment="1">
      <alignment horizontal="center"/>
    </xf>
    <xf numFmtId="49" fontId="12" fillId="25" borderId="0" xfId="70" applyNumberFormat="1" applyFont="1" applyFill="1" applyBorder="1" applyAlignment="1">
      <alignment horizontal="center"/>
    </xf>
    <xf numFmtId="0" fontId="12" fillId="25" borderId="0" xfId="70" applyNumberFormat="1" applyFont="1" applyFill="1" applyBorder="1" applyAlignment="1">
      <alignment horizontal="center"/>
    </xf>
    <xf numFmtId="0" fontId="2" fillId="0" borderId="0" xfId="70" applyFont="1"/>
    <xf numFmtId="3" fontId="2" fillId="0" borderId="0" xfId="70" applyNumberFormat="1" applyFont="1" applyAlignment="1">
      <alignment horizontal="center"/>
    </xf>
    <xf numFmtId="0" fontId="2" fillId="0" borderId="0" xfId="70" applyFont="1" applyAlignment="1">
      <alignment horizontal="center"/>
    </xf>
    <xf numFmtId="3" fontId="2" fillId="0" borderId="0" xfId="70" applyNumberFormat="1" applyAlignment="1">
      <alignment horizontal="center"/>
    </xf>
    <xf numFmtId="0" fontId="30" fillId="25" borderId="0" xfId="70" applyFont="1" applyFill="1" applyAlignment="1">
      <alignment vertical="center"/>
    </xf>
    <xf numFmtId="0" fontId="30" fillId="25" borderId="20" xfId="70" applyFont="1" applyFill="1" applyBorder="1" applyAlignment="1">
      <alignment vertical="center"/>
    </xf>
    <xf numFmtId="0" fontId="85" fillId="25" borderId="0" xfId="70" applyFont="1" applyFill="1" applyBorder="1" applyAlignment="1">
      <alignment horizontal="left" vertical="center"/>
    </xf>
    <xf numFmtId="0" fontId="94" fillId="25" borderId="0" xfId="70" applyFont="1" applyFill="1" applyBorder="1" applyAlignment="1">
      <alignment horizontal="left" vertical="center"/>
    </xf>
    <xf numFmtId="0" fontId="30" fillId="0" borderId="0" xfId="70" applyFont="1" applyAlignment="1">
      <alignment vertical="center"/>
    </xf>
    <xf numFmtId="0" fontId="30" fillId="26" borderId="0" xfId="70" applyFont="1" applyFill="1" applyBorder="1" applyAlignment="1">
      <alignment vertical="center"/>
    </xf>
    <xf numFmtId="0" fontId="32" fillId="26" borderId="0" xfId="70" applyFont="1" applyFill="1" applyBorder="1" applyAlignment="1">
      <alignment vertical="center"/>
    </xf>
    <xf numFmtId="0" fontId="30" fillId="0" borderId="0" xfId="70" applyFont="1" applyBorder="1" applyAlignment="1">
      <alignment vertical="center"/>
    </xf>
    <xf numFmtId="164" fontId="2" fillId="26" borderId="0" xfId="70" applyNumberFormat="1" applyFill="1" applyBorder="1"/>
    <xf numFmtId="0" fontId="13" fillId="25" borderId="0" xfId="70" applyFont="1" applyFill="1" applyBorder="1" applyAlignment="1">
      <alignment vertical="center"/>
    </xf>
    <xf numFmtId="0" fontId="4" fillId="25" borderId="0" xfId="70" applyFont="1" applyFill="1" applyBorder="1" applyAlignment="1">
      <alignment vertical="center"/>
    </xf>
    <xf numFmtId="0" fontId="30" fillId="25" borderId="20" xfId="70" applyFont="1" applyFill="1" applyBorder="1"/>
    <xf numFmtId="0" fontId="32" fillId="25" borderId="0" xfId="70" applyFont="1" applyFill="1" applyBorder="1"/>
    <xf numFmtId="3" fontId="12" fillId="25" borderId="0" xfId="70" applyNumberFormat="1" applyFont="1" applyFill="1" applyBorder="1"/>
    <xf numFmtId="0" fontId="9" fillId="25" borderId="0" xfId="70" applyFont="1" applyFill="1" applyAlignment="1"/>
    <xf numFmtId="0" fontId="9" fillId="25" borderId="20" xfId="70" applyFont="1" applyFill="1" applyBorder="1" applyAlignment="1"/>
    <xf numFmtId="0" fontId="9" fillId="25" borderId="0" xfId="70" applyFont="1" applyFill="1" applyBorder="1" applyAlignment="1"/>
    <xf numFmtId="0" fontId="9" fillId="0" borderId="0" xfId="70" applyFont="1" applyAlignment="1"/>
    <xf numFmtId="3" fontId="3" fillId="25" borderId="0" xfId="70" applyNumberFormat="1" applyFont="1" applyFill="1" applyBorder="1"/>
    <xf numFmtId="0" fontId="2" fillId="0" borderId="20" xfId="70" applyBorder="1"/>
    <xf numFmtId="0" fontId="16" fillId="25" borderId="0" xfId="70" applyFont="1" applyFill="1" applyBorder="1" applyAlignment="1">
      <alignment vertical="center"/>
    </xf>
    <xf numFmtId="0" fontId="12" fillId="25" borderId="0" xfId="70" applyFont="1" applyFill="1" applyBorder="1" applyAlignment="1">
      <alignment horizontal="left" vertical="center"/>
    </xf>
    <xf numFmtId="0" fontId="14" fillId="40" borderId="20" xfId="70" applyFont="1" applyFill="1" applyBorder="1" applyAlignment="1">
      <alignment horizontal="center" vertical="center"/>
    </xf>
    <xf numFmtId="0" fontId="21" fillId="0" borderId="0" xfId="70" applyFont="1" applyFill="1"/>
    <xf numFmtId="3" fontId="2" fillId="0" borderId="0" xfId="70" applyNumberFormat="1" applyFill="1"/>
    <xf numFmtId="0" fontId="21" fillId="0" borderId="0" xfId="70" applyFont="1"/>
    <xf numFmtId="0" fontId="11" fillId="24" borderId="0" xfId="40" applyFont="1" applyFill="1" applyBorder="1" applyAlignment="1">
      <alignment horizontal="left" indent="2"/>
    </xf>
    <xf numFmtId="0" fontId="85" fillId="25" borderId="0" xfId="70" applyFont="1" applyFill="1" applyBorder="1" applyAlignment="1">
      <alignment horizontal="left"/>
    </xf>
    <xf numFmtId="0" fontId="12" fillId="25" borderId="0" xfId="70" applyNumberFormat="1" applyFont="1" applyFill="1" applyBorder="1" applyAlignment="1">
      <alignment horizontal="right"/>
    </xf>
    <xf numFmtId="0" fontId="11" fillId="25" borderId="0" xfId="70"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29" fillId="24" borderId="0" xfId="40" applyFont="1" applyFill="1" applyBorder="1" applyAlignment="1">
      <alignment horizontal="left" vertical="top" wrapText="1"/>
    </xf>
    <xf numFmtId="49" fontId="12" fillId="25" borderId="0" xfId="70" applyNumberFormat="1" applyFont="1" applyFill="1" applyBorder="1" applyAlignment="1">
      <alignment horizontal="left"/>
    </xf>
    <xf numFmtId="3" fontId="2" fillId="0" borderId="0" xfId="70" applyNumberFormat="1" applyFill="1" applyAlignment="1">
      <alignment horizontal="center"/>
    </xf>
    <xf numFmtId="0" fontId="2" fillId="0" borderId="0" xfId="70" applyFont="1" applyFill="1"/>
    <xf numFmtId="3" fontId="11" fillId="26" borderId="0" xfId="40" applyNumberFormat="1" applyFont="1" applyFill="1" applyBorder="1" applyAlignment="1">
      <alignment horizontal="right" wrapText="1"/>
    </xf>
    <xf numFmtId="3" fontId="9" fillId="26" borderId="10" xfId="70" applyNumberFormat="1" applyFont="1" applyFill="1" applyBorder="1" applyAlignment="1">
      <alignment horizontal="center"/>
    </xf>
    <xf numFmtId="3" fontId="2" fillId="26" borderId="0" xfId="70" applyNumberFormat="1" applyFill="1" applyBorder="1" applyAlignment="1">
      <alignment horizontal="center"/>
    </xf>
    <xf numFmtId="164" fontId="85" fillId="26" borderId="0" xfId="40" applyNumberFormat="1" applyFont="1" applyFill="1" applyBorder="1" applyAlignment="1">
      <alignment horizontal="right" indent="1"/>
    </xf>
    <xf numFmtId="0" fontId="86" fillId="26" borderId="0" xfId="70" applyFont="1" applyFill="1"/>
    <xf numFmtId="165" fontId="86" fillId="26" borderId="0" xfId="70" applyNumberFormat="1" applyFont="1" applyFill="1" applyBorder="1" applyAlignment="1">
      <alignment horizontal="center" vertical="center"/>
    </xf>
    <xf numFmtId="165" fontId="2" fillId="26" borderId="0" xfId="70" applyNumberFormat="1" applyFont="1" applyFill="1" applyBorder="1" applyAlignment="1">
      <alignment horizontal="center" vertical="center"/>
    </xf>
    <xf numFmtId="0" fontId="89" fillId="26" borderId="0" xfId="70" applyFont="1" applyFill="1" applyAlignment="1">
      <alignment vertical="center"/>
    </xf>
    <xf numFmtId="165" fontId="24" fillId="26" borderId="0" xfId="70" applyNumberFormat="1" applyFont="1" applyFill="1" applyBorder="1" applyAlignment="1">
      <alignment horizontal="center" vertical="center"/>
    </xf>
    <xf numFmtId="165" fontId="85" fillId="26" borderId="0" xfId="70" applyNumberFormat="1" applyFont="1" applyFill="1" applyBorder="1" applyAlignment="1">
      <alignment horizontal="center" vertical="center"/>
    </xf>
    <xf numFmtId="0" fontId="12" fillId="26" borderId="0" xfId="70" applyNumberFormat="1" applyFont="1" applyFill="1" applyBorder="1" applyAlignment="1">
      <alignment horizontal="right"/>
    </xf>
    <xf numFmtId="164" fontId="2" fillId="0" borderId="0" xfId="70" applyNumberFormat="1"/>
    <xf numFmtId="0" fontId="11" fillId="25" borderId="62" xfId="70" applyFont="1" applyFill="1" applyBorder="1" applyAlignment="1">
      <alignment horizontal="center"/>
    </xf>
    <xf numFmtId="0" fontId="11" fillId="25" borderId="63" xfId="0" applyFont="1" applyFill="1" applyBorder="1" applyAlignment="1">
      <alignment horizontal="center"/>
    </xf>
    <xf numFmtId="0" fontId="11" fillId="25" borderId="63" xfId="62" applyFont="1" applyFill="1" applyBorder="1" applyAlignment="1">
      <alignment horizontal="center"/>
    </xf>
    <xf numFmtId="0" fontId="11" fillId="25" borderId="64" xfId="62" applyFont="1" applyFill="1" applyBorder="1" applyAlignment="1">
      <alignment horizontal="center"/>
    </xf>
    <xf numFmtId="0" fontId="11" fillId="25" borderId="62" xfId="62" applyFont="1" applyFill="1" applyBorder="1" applyAlignment="1">
      <alignment horizontal="center"/>
    </xf>
    <xf numFmtId="0" fontId="12" fillId="25" borderId="0" xfId="0" applyFont="1" applyFill="1" applyBorder="1" applyAlignment="1">
      <alignment horizontal="left"/>
    </xf>
    <xf numFmtId="0" fontId="16" fillId="25" borderId="0" xfId="0" applyFont="1" applyFill="1" applyBorder="1" applyAlignment="1">
      <alignment horizontal="right"/>
    </xf>
    <xf numFmtId="0" fontId="11" fillId="25" borderId="11" xfId="0" applyFont="1" applyFill="1" applyBorder="1" applyAlignment="1">
      <alignment horizontal="center"/>
    </xf>
    <xf numFmtId="0" fontId="5" fillId="25" borderId="0" xfId="0" applyFont="1" applyFill="1" applyBorder="1"/>
    <xf numFmtId="0" fontId="11" fillId="26" borderId="12" xfId="53" applyFont="1" applyFill="1" applyBorder="1" applyAlignment="1">
      <alignment horizontal="center" vertical="center" wrapText="1"/>
    </xf>
    <xf numFmtId="0" fontId="10" fillId="25" borderId="0" xfId="0" applyFont="1" applyFill="1" applyBorder="1"/>
    <xf numFmtId="0" fontId="24" fillId="26" borderId="0" xfId="62" applyFont="1" applyFill="1" applyBorder="1"/>
    <xf numFmtId="3" fontId="12" fillId="26" borderId="0" xfId="62" applyNumberFormat="1" applyFont="1" applyFill="1" applyBorder="1" applyAlignment="1">
      <alignment horizontal="right" indent="2"/>
    </xf>
    <xf numFmtId="0" fontId="68" fillId="26" borderId="0" xfId="62" applyFont="1" applyFill="1" applyBorder="1" applyAlignment="1"/>
    <xf numFmtId="0" fontId="13" fillId="26" borderId="0" xfId="62" applyFont="1" applyFill="1" applyBorder="1"/>
    <xf numFmtId="0" fontId="12" fillId="26" borderId="0" xfId="0" applyFont="1" applyFill="1" applyBorder="1" applyAlignment="1">
      <alignment horizontal="left"/>
    </xf>
    <xf numFmtId="0" fontId="16" fillId="26" borderId="0" xfId="70" applyFont="1" applyFill="1" applyBorder="1" applyAlignment="1">
      <alignment horizontal="left"/>
    </xf>
    <xf numFmtId="0" fontId="85" fillId="25" borderId="0" xfId="70" applyFont="1" applyFill="1" applyBorder="1" applyAlignment="1"/>
    <xf numFmtId="167" fontId="30" fillId="0" borderId="0" xfId="70" applyNumberFormat="1" applyFont="1" applyBorder="1" applyAlignment="1">
      <alignment vertical="center"/>
    </xf>
    <xf numFmtId="0" fontId="85" fillId="25" borderId="20" xfId="70" applyFont="1" applyFill="1" applyBorder="1" applyAlignment="1">
      <alignment horizontal="left" indent="1"/>
    </xf>
    <xf numFmtId="0" fontId="2" fillId="46" borderId="0" xfId="70" applyFill="1" applyBorder="1"/>
    <xf numFmtId="0" fontId="12" fillId="46" borderId="0" xfId="70" applyFont="1" applyFill="1" applyBorder="1"/>
    <xf numFmtId="164" fontId="12" fillId="47" borderId="0" xfId="40" applyNumberFormat="1" applyFont="1" applyFill="1" applyBorder="1" applyAlignment="1">
      <alignment horizontal="center" wrapText="1"/>
    </xf>
    <xf numFmtId="0" fontId="5" fillId="46" borderId="0" xfId="70" applyFont="1" applyFill="1" applyBorder="1"/>
    <xf numFmtId="0" fontId="2" fillId="37" borderId="0" xfId="70" applyFill="1" applyBorder="1"/>
    <xf numFmtId="164" fontId="2" fillId="37" borderId="0" xfId="70" applyNumberFormat="1" applyFill="1" applyBorder="1"/>
    <xf numFmtId="0" fontId="16" fillId="37" borderId="0" xfId="70" applyFont="1" applyFill="1" applyBorder="1" applyAlignment="1">
      <alignment horizontal="right"/>
    </xf>
    <xf numFmtId="0" fontId="5" fillId="37" borderId="0" xfId="70" applyFont="1" applyFill="1" applyBorder="1"/>
    <xf numFmtId="0" fontId="125" fillId="0" borderId="0" xfId="70" applyFont="1" applyBorder="1" applyAlignment="1">
      <alignment vertical="center"/>
    </xf>
    <xf numFmtId="0" fontId="125" fillId="0" borderId="0" xfId="70" applyFont="1" applyBorder="1"/>
    <xf numFmtId="0" fontId="126" fillId="0" borderId="0" xfId="70" applyFont="1" applyBorder="1" applyAlignment="1">
      <alignment wrapText="1"/>
    </xf>
    <xf numFmtId="0" fontId="125" fillId="0" borderId="0" xfId="70" applyFont="1"/>
    <xf numFmtId="167" fontId="125" fillId="0" borderId="0" xfId="70" applyNumberFormat="1" applyFont="1" applyBorder="1" applyAlignment="1">
      <alignment vertical="center"/>
    </xf>
    <xf numFmtId="165" fontId="125" fillId="0" borderId="0" xfId="70" applyNumberFormat="1" applyFont="1" applyBorder="1" applyAlignment="1">
      <alignment vertical="center"/>
    </xf>
    <xf numFmtId="0" fontId="2" fillId="0" borderId="0" xfId="70" applyFill="1" applyAlignment="1">
      <alignment vertical="center"/>
    </xf>
    <xf numFmtId="0" fontId="2" fillId="0" borderId="20" xfId="70" applyFill="1" applyBorder="1" applyAlignment="1">
      <alignment vertical="center"/>
    </xf>
    <xf numFmtId="0" fontId="2" fillId="0" borderId="0" xfId="70" applyFill="1" applyBorder="1" applyAlignment="1">
      <alignment vertical="center"/>
    </xf>
    <xf numFmtId="0" fontId="125" fillId="0" borderId="0" xfId="70" applyFont="1" applyFill="1" applyBorder="1" applyAlignment="1">
      <alignment vertical="center"/>
    </xf>
    <xf numFmtId="0" fontId="2" fillId="26" borderId="0" xfId="70" applyFill="1" applyAlignment="1">
      <alignment vertical="center"/>
    </xf>
    <xf numFmtId="0" fontId="11" fillId="26" borderId="11" xfId="62" applyFont="1" applyFill="1" applyBorder="1" applyAlignment="1">
      <alignment horizontal="center" vertical="center"/>
    </xf>
    <xf numFmtId="0" fontId="30" fillId="0" borderId="0" xfId="70" applyFont="1" applyFill="1"/>
    <xf numFmtId="0" fontId="127" fillId="48" borderId="0" xfId="70" applyFont="1" applyFill="1" applyBorder="1"/>
    <xf numFmtId="0" fontId="127" fillId="48" borderId="0" xfId="70" applyFont="1" applyFill="1" applyBorder="1" applyAlignment="1">
      <alignment vertical="center"/>
    </xf>
    <xf numFmtId="167" fontId="85" fillId="26" borderId="0" xfId="59" applyNumberFormat="1" applyFont="1" applyFill="1" applyBorder="1" applyAlignment="1">
      <alignment horizontal="right"/>
    </xf>
    <xf numFmtId="167" fontId="12" fillId="26" borderId="0" xfId="59" applyNumberFormat="1" applyFont="1" applyFill="1" applyBorder="1" applyAlignment="1">
      <alignment horizontal="right"/>
    </xf>
    <xf numFmtId="167" fontId="12" fillId="26" borderId="0" xfId="59" applyNumberFormat="1" applyFont="1" applyFill="1" applyBorder="1" applyAlignment="1">
      <alignment horizontal="right" indent="1"/>
    </xf>
    <xf numFmtId="0" fontId="49" fillId="26" borderId="31" xfId="63" applyFont="1" applyFill="1" applyBorder="1" applyAlignment="1">
      <alignment horizontal="left" vertical="center"/>
    </xf>
    <xf numFmtId="0" fontId="49" fillId="26" borderId="32" xfId="63" applyFont="1" applyFill="1" applyBorder="1" applyAlignment="1">
      <alignment horizontal="left" vertical="center"/>
    </xf>
    <xf numFmtId="2" fontId="0" fillId="0" borderId="0" xfId="51" applyNumberFormat="1" applyFont="1"/>
    <xf numFmtId="3" fontId="3" fillId="25" borderId="0" xfId="70" applyNumberFormat="1" applyFont="1" applyFill="1" applyBorder="1" applyAlignment="1"/>
    <xf numFmtId="1" fontId="3" fillId="25" borderId="0" xfId="70" applyNumberFormat="1" applyFont="1" applyFill="1" applyBorder="1" applyAlignment="1"/>
    <xf numFmtId="3" fontId="3" fillId="25" borderId="0" xfId="70" applyNumberFormat="1" applyFont="1" applyFill="1" applyBorder="1" applyAlignment="1">
      <alignment horizontal="left" vertical="top"/>
    </xf>
    <xf numFmtId="0" fontId="16" fillId="27" borderId="0" xfId="40" applyFont="1" applyFill="1" applyBorder="1" applyAlignment="1">
      <alignment horizontal="left" vertical="center"/>
    </xf>
    <xf numFmtId="167" fontId="12" fillId="27" borderId="0" xfId="40" applyNumberFormat="1" applyFont="1" applyFill="1" applyBorder="1" applyAlignment="1">
      <alignment horizontal="right" wrapText="1" indent="3"/>
    </xf>
    <xf numFmtId="165" fontId="99" fillId="26" borderId="0" xfId="70" applyNumberFormat="1" applyFont="1" applyFill="1" applyBorder="1" applyAlignment="1">
      <alignment horizontal="right"/>
    </xf>
    <xf numFmtId="2" fontId="9" fillId="26" borderId="0" xfId="62" applyNumberFormat="1" applyFont="1" applyFill="1" applyBorder="1" applyAlignment="1">
      <alignment horizontal="left" indent="1"/>
    </xf>
    <xf numFmtId="0" fontId="12" fillId="25" borderId="0" xfId="70" applyFont="1" applyFill="1" applyBorder="1" applyAlignment="1">
      <alignment horizontal="left"/>
    </xf>
    <xf numFmtId="0" fontId="16" fillId="25" borderId="0" xfId="70" applyFont="1" applyFill="1" applyBorder="1" applyAlignment="1">
      <alignment horizontal="right"/>
    </xf>
    <xf numFmtId="0" fontId="12" fillId="24" borderId="0" xfId="40" applyFont="1" applyFill="1" applyBorder="1" applyAlignment="1">
      <alignment horizontal="left" indent="1"/>
    </xf>
    <xf numFmtId="165" fontId="2" fillId="0" borderId="0" xfId="70" applyNumberFormat="1" applyAlignment="1"/>
    <xf numFmtId="0" fontId="2" fillId="25" borderId="20" xfId="70" applyFill="1" applyBorder="1" applyAlignment="1"/>
    <xf numFmtId="0" fontId="2" fillId="26" borderId="0" xfId="70" applyFill="1" applyAlignment="1">
      <alignment horizontal="center"/>
    </xf>
    <xf numFmtId="0" fontId="12" fillId="25" borderId="0" xfId="70" applyFont="1" applyFill="1" applyBorder="1" applyAlignment="1"/>
    <xf numFmtId="0" fontId="2" fillId="26" borderId="0" xfId="62" applyFill="1" applyAlignment="1"/>
    <xf numFmtId="0" fontId="2" fillId="26" borderId="0" xfId="70" applyFill="1" applyBorder="1" applyAlignment="1"/>
    <xf numFmtId="0" fontId="3" fillId="25" borderId="0" xfId="70" applyFont="1" applyFill="1" applyAlignment="1"/>
    <xf numFmtId="0" fontId="3" fillId="25" borderId="20" xfId="70" applyFont="1" applyFill="1" applyBorder="1" applyAlignment="1"/>
    <xf numFmtId="0" fontId="3" fillId="25" borderId="0" xfId="70" applyFont="1" applyFill="1" applyBorder="1" applyAlignment="1"/>
    <xf numFmtId="0" fontId="3" fillId="0" borderId="0" xfId="70" applyFont="1" applyAlignment="1"/>
    <xf numFmtId="0" fontId="12" fillId="0" borderId="0" xfId="70" applyFont="1" applyFill="1" applyBorder="1" applyAlignment="1"/>
    <xf numFmtId="0" fontId="80" fillId="0" borderId="0" xfId="70" applyFont="1" applyFill="1" applyBorder="1"/>
    <xf numFmtId="0" fontId="16" fillId="0" borderId="0" xfId="70" applyFont="1" applyFill="1" applyBorder="1" applyAlignment="1">
      <alignment horizontal="right"/>
    </xf>
    <xf numFmtId="0" fontId="12" fillId="24" borderId="0" xfId="61" applyFont="1" applyFill="1" applyBorder="1" applyAlignment="1">
      <alignment horizontal="left"/>
    </xf>
    <xf numFmtId="0" fontId="113" fillId="27" borderId="0" xfId="61" applyFont="1" applyFill="1" applyBorder="1" applyAlignment="1">
      <alignment horizontal="left"/>
    </xf>
    <xf numFmtId="0" fontId="12" fillId="24" borderId="0" xfId="61" applyFont="1" applyFill="1" applyBorder="1" applyAlignment="1"/>
    <xf numFmtId="0" fontId="0" fillId="25" borderId="0" xfId="0" applyFill="1" applyBorder="1" applyProtection="1"/>
    <xf numFmtId="0" fontId="0" fillId="25" borderId="18" xfId="0" applyFill="1" applyBorder="1" applyProtection="1"/>
    <xf numFmtId="0" fontId="13"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xf numFmtId="0" fontId="0" fillId="25" borderId="22" xfId="0" applyFill="1" applyBorder="1" applyProtection="1"/>
    <xf numFmtId="0" fontId="0" fillId="25" borderId="20" xfId="0" applyFill="1" applyBorder="1" applyProtection="1"/>
    <xf numFmtId="0" fontId="0" fillId="0" borderId="0" xfId="0" applyBorder="1" applyProtection="1"/>
    <xf numFmtId="0" fontId="72" fillId="25" borderId="0" xfId="0" applyFont="1" applyFill="1" applyBorder="1" applyProtection="1"/>
    <xf numFmtId="0" fontId="0" fillId="25" borderId="0" xfId="0" applyFill="1" applyAlignment="1" applyProtection="1">
      <alignment vertical="center"/>
    </xf>
    <xf numFmtId="0" fontId="0" fillId="25" borderId="20" xfId="0" applyFill="1" applyBorder="1" applyAlignment="1" applyProtection="1">
      <alignment vertical="center"/>
    </xf>
    <xf numFmtId="0" fontId="13" fillId="25" borderId="20" xfId="0" applyFont="1" applyFill="1" applyBorder="1" applyProtection="1"/>
    <xf numFmtId="0" fontId="10" fillId="25" borderId="0" xfId="0" applyFont="1" applyFill="1" applyBorder="1" applyProtection="1"/>
    <xf numFmtId="0" fontId="68" fillId="25" borderId="0" xfId="0" applyFont="1" applyFill="1" applyProtection="1"/>
    <xf numFmtId="0" fontId="68" fillId="25" borderId="20" xfId="0" applyFont="1" applyFill="1" applyBorder="1" applyProtection="1"/>
    <xf numFmtId="0" fontId="11" fillId="24" borderId="0" xfId="40" applyFont="1" applyFill="1" applyBorder="1" applyAlignment="1" applyProtection="1">
      <alignment horizontal="left" indent="1"/>
    </xf>
    <xf numFmtId="0" fontId="13" fillId="25" borderId="0" xfId="0" applyFont="1" applyFill="1" applyBorder="1" applyProtection="1"/>
    <xf numFmtId="0" fontId="5" fillId="25" borderId="0" xfId="0" applyFont="1" applyFill="1" applyBorder="1" applyProtection="1"/>
    <xf numFmtId="0" fontId="71" fillId="25" borderId="0" xfId="0" applyFont="1" applyFill="1" applyBorder="1" applyProtection="1"/>
    <xf numFmtId="0" fontId="16" fillId="24" borderId="0" xfId="40" applyFont="1" applyFill="1" applyBorder="1" applyAlignment="1" applyProtection="1">
      <alignment horizontal="left" indent="1"/>
    </xf>
    <xf numFmtId="168" fontId="12" fillId="24" borderId="0" xfId="40" applyNumberFormat="1" applyFont="1" applyFill="1" applyBorder="1" applyAlignment="1" applyProtection="1">
      <alignment horizontal="right" wrapText="1"/>
    </xf>
    <xf numFmtId="0" fontId="16" fillId="0" borderId="0" xfId="0" applyFont="1" applyBorder="1" applyAlignment="1" applyProtection="1"/>
    <xf numFmtId="0" fontId="0" fillId="25" borderId="0" xfId="0" applyFill="1" applyBorder="1" applyAlignment="1" applyProtection="1">
      <alignment vertical="center"/>
    </xf>
    <xf numFmtId="0" fontId="11" fillId="24" borderId="0" xfId="40" applyFont="1" applyFill="1" applyBorder="1" applyProtection="1"/>
    <xf numFmtId="0" fontId="49" fillId="25" borderId="0" xfId="0" applyFont="1" applyFill="1" applyProtection="1"/>
    <xf numFmtId="0" fontId="49" fillId="25" borderId="20" xfId="0" applyFont="1" applyFill="1" applyBorder="1" applyProtection="1"/>
    <xf numFmtId="0" fontId="6" fillId="25" borderId="0" xfId="0" applyFont="1" applyFill="1" applyBorder="1" applyProtection="1"/>
    <xf numFmtId="0" fontId="12" fillId="24" borderId="0" xfId="40" applyFont="1" applyFill="1" applyBorder="1" applyProtection="1"/>
    <xf numFmtId="0" fontId="29" fillId="25" borderId="0" xfId="0" applyFont="1" applyFill="1" applyBorder="1" applyProtection="1"/>
    <xf numFmtId="0" fontId="91" fillId="25" borderId="0" xfId="0" applyFont="1" applyFill="1" applyBorder="1" applyAlignment="1" applyProtection="1">
      <alignment horizontal="left" vertical="center"/>
    </xf>
    <xf numFmtId="1" fontId="12" fillId="25" borderId="0" xfId="0" applyNumberFormat="1" applyFont="1" applyFill="1" applyBorder="1" applyAlignment="1" applyProtection="1">
      <alignment horizontal="center"/>
    </xf>
    <xf numFmtId="0" fontId="14" fillId="32" borderId="20" xfId="62" applyFont="1" applyFill="1" applyBorder="1" applyAlignment="1" applyProtection="1">
      <alignment horizontal="center" vertical="center"/>
    </xf>
    <xf numFmtId="0" fontId="9" fillId="25" borderId="22" xfId="0" applyFont="1" applyFill="1" applyBorder="1" applyAlignment="1" applyProtection="1">
      <alignment horizontal="left"/>
    </xf>
    <xf numFmtId="0" fontId="16" fillId="25" borderId="22" xfId="0" applyFont="1" applyFill="1" applyBorder="1" applyProtection="1"/>
    <xf numFmtId="0" fontId="49" fillId="25" borderId="22" xfId="0" applyFont="1" applyFill="1" applyBorder="1" applyAlignment="1" applyProtection="1">
      <alignment horizontal="left"/>
    </xf>
    <xf numFmtId="0" fontId="0" fillId="25" borderId="21" xfId="0" applyFill="1" applyBorder="1" applyProtection="1"/>
    <xf numFmtId="0" fontId="0" fillId="25" borderId="19" xfId="0" applyFill="1" applyBorder="1" applyProtection="1"/>
    <xf numFmtId="0" fontId="11" fillId="25" borderId="0" xfId="0" applyFont="1" applyFill="1" applyBorder="1" applyAlignment="1" applyProtection="1">
      <alignment horizontal="center"/>
    </xf>
    <xf numFmtId="0" fontId="0" fillId="25" borderId="0" xfId="0" applyFill="1" applyBorder="1" applyAlignment="1" applyProtection="1">
      <alignment vertical="justify"/>
    </xf>
    <xf numFmtId="0" fontId="5" fillId="25" borderId="19" xfId="0" applyFont="1" applyFill="1" applyBorder="1" applyProtection="1"/>
    <xf numFmtId="0" fontId="70" fillId="25" borderId="0" xfId="0" applyFont="1" applyFill="1" applyBorder="1" applyProtection="1"/>
    <xf numFmtId="0" fontId="71" fillId="25" borderId="19" xfId="0" applyFont="1" applyFill="1" applyBorder="1" applyProtection="1"/>
    <xf numFmtId="0" fontId="3" fillId="25" borderId="0" xfId="0" applyFont="1" applyFill="1" applyBorder="1" applyProtection="1"/>
    <xf numFmtId="0" fontId="13" fillId="25" borderId="0" xfId="0" applyFont="1" applyFill="1" applyProtection="1"/>
    <xf numFmtId="0" fontId="12" fillId="25" borderId="0" xfId="0" applyFont="1" applyFill="1" applyBorder="1" applyProtection="1"/>
    <xf numFmtId="0" fontId="10" fillId="25" borderId="19" xfId="0" applyFont="1" applyFill="1" applyBorder="1" applyProtection="1"/>
    <xf numFmtId="0" fontId="11" fillId="25" borderId="0" xfId="0" applyFont="1" applyFill="1" applyBorder="1" applyAlignment="1" applyProtection="1">
      <alignment horizontal="left"/>
    </xf>
    <xf numFmtId="0" fontId="85" fillId="24" borderId="0" xfId="40" applyFont="1" applyFill="1" applyBorder="1" applyProtection="1"/>
    <xf numFmtId="0" fontId="6" fillId="25" borderId="19" xfId="0" applyFont="1" applyFill="1" applyBorder="1" applyProtection="1"/>
    <xf numFmtId="165" fontId="12" fillId="25" borderId="0" xfId="0" applyNumberFormat="1" applyFont="1" applyFill="1" applyBorder="1" applyAlignment="1" applyProtection="1">
      <alignment horizontal="center"/>
    </xf>
    <xf numFmtId="165" fontId="3" fillId="25" borderId="0" xfId="0" applyNumberFormat="1" applyFont="1" applyFill="1" applyBorder="1" applyAlignment="1" applyProtection="1">
      <alignment horizontal="center"/>
    </xf>
    <xf numFmtId="0" fontId="68" fillId="25" borderId="0" xfId="0" applyFont="1" applyFill="1" applyBorder="1" applyProtection="1"/>
    <xf numFmtId="0" fontId="11" fillId="24" borderId="0" xfId="40" applyFont="1" applyFill="1" applyBorder="1" applyAlignment="1" applyProtection="1">
      <alignment horizontal="left"/>
    </xf>
    <xf numFmtId="0" fontId="16" fillId="24" borderId="0" xfId="40" applyFont="1" applyFill="1" applyBorder="1" applyAlignment="1" applyProtection="1">
      <alignment horizontal="left"/>
    </xf>
    <xf numFmtId="169" fontId="67" fillId="25" borderId="0" xfId="0" applyNumberFormat="1" applyFont="1" applyFill="1" applyBorder="1" applyAlignment="1" applyProtection="1">
      <alignment horizontal="center"/>
    </xf>
    <xf numFmtId="165" fontId="36" fillId="25" borderId="0" xfId="0" applyNumberFormat="1" applyFont="1" applyFill="1" applyBorder="1" applyAlignment="1" applyProtection="1">
      <alignment horizontal="center"/>
    </xf>
    <xf numFmtId="165" fontId="16" fillId="25" borderId="0" xfId="0" applyNumberFormat="1" applyFont="1" applyFill="1" applyBorder="1" applyAlignment="1" applyProtection="1">
      <alignment horizontal="right"/>
    </xf>
    <xf numFmtId="0" fontId="49" fillId="25" borderId="0" xfId="0" applyFont="1" applyFill="1" applyBorder="1" applyProtection="1"/>
    <xf numFmtId="0" fontId="14" fillId="32" borderId="19" xfId="0" applyFont="1" applyFill="1" applyBorder="1" applyAlignment="1" applyProtection="1">
      <alignment horizontal="center" vertical="center"/>
    </xf>
    <xf numFmtId="0" fontId="9" fillId="25" borderId="23" xfId="0" applyFont="1" applyFill="1" applyBorder="1" applyAlignment="1" applyProtection="1">
      <alignment horizontal="left"/>
    </xf>
    <xf numFmtId="0" fontId="9" fillId="25" borderId="20" xfId="0" applyFont="1" applyFill="1" applyBorder="1" applyAlignment="1" applyProtection="1">
      <alignment horizontal="left"/>
    </xf>
    <xf numFmtId="0" fontId="16" fillId="0" borderId="0" xfId="0" applyFont="1" applyBorder="1" applyAlignment="1" applyProtection="1">
      <alignment vertical="center"/>
    </xf>
    <xf numFmtId="0" fontId="9" fillId="25" borderId="0" xfId="0" applyFont="1" applyFill="1" applyBorder="1" applyAlignment="1" applyProtection="1">
      <alignment horizontal="left"/>
    </xf>
    <xf numFmtId="0" fontId="49" fillId="25" borderId="0" xfId="0" applyFont="1" applyFill="1" applyBorder="1" applyAlignment="1" applyProtection="1">
      <alignment horizontal="left"/>
    </xf>
    <xf numFmtId="0" fontId="0" fillId="25" borderId="0" xfId="0" applyFill="1" applyBorder="1" applyAlignment="1" applyProtection="1"/>
    <xf numFmtId="0" fontId="11" fillId="25" borderId="0" xfId="0" applyFont="1" applyFill="1" applyBorder="1" applyAlignment="1" applyProtection="1">
      <alignment horizontal="center" vertical="distributed"/>
    </xf>
    <xf numFmtId="0" fontId="23" fillId="25" borderId="0" xfId="0" applyFont="1" applyFill="1" applyProtection="1"/>
    <xf numFmtId="0" fontId="23" fillId="25" borderId="20" xfId="0" applyFont="1" applyFill="1" applyBorder="1" applyProtection="1"/>
    <xf numFmtId="0" fontId="23" fillId="25" borderId="0" xfId="0" applyFont="1" applyFill="1" applyBorder="1" applyProtection="1"/>
    <xf numFmtId="0" fontId="21" fillId="25" borderId="0" xfId="0" applyFont="1" applyFill="1" applyProtection="1"/>
    <xf numFmtId="0" fontId="21" fillId="25" borderId="20" xfId="0" applyFont="1" applyFill="1" applyBorder="1" applyProtection="1"/>
    <xf numFmtId="0" fontId="67" fillId="25" borderId="0" xfId="0" applyFont="1" applyFill="1" applyBorder="1" applyAlignment="1" applyProtection="1">
      <alignment horizontal="left"/>
    </xf>
    <xf numFmtId="0" fontId="24" fillId="25" borderId="20" xfId="0" applyFont="1" applyFill="1" applyBorder="1" applyProtection="1"/>
    <xf numFmtId="0" fontId="76" fillId="25" borderId="0" xfId="0" applyFont="1" applyFill="1" applyProtection="1"/>
    <xf numFmtId="164" fontId="74" fillId="25" borderId="0" xfId="0" applyNumberFormat="1" applyFont="1" applyFill="1" applyBorder="1" applyAlignment="1" applyProtection="1">
      <alignment horizontal="center"/>
    </xf>
    <xf numFmtId="0" fontId="14" fillId="32" borderId="20" xfId="0" applyFont="1" applyFill="1" applyBorder="1" applyAlignment="1" applyProtection="1">
      <alignment horizontal="center" vertical="center"/>
    </xf>
    <xf numFmtId="165" fontId="86" fillId="0" borderId="0" xfId="70" applyNumberFormat="1" applyFont="1"/>
    <xf numFmtId="3" fontId="9" fillId="26" borderId="0" xfId="70" applyNumberFormat="1" applyFont="1" applyFill="1" applyBorder="1" applyAlignment="1">
      <alignment horizontal="right"/>
    </xf>
    <xf numFmtId="0" fontId="85" fillId="46" borderId="0" xfId="70" applyFont="1" applyFill="1" applyBorder="1" applyAlignment="1">
      <alignment horizontal="right"/>
    </xf>
    <xf numFmtId="167" fontId="85" fillId="25" borderId="0" xfId="59" applyNumberFormat="1" applyFont="1" applyFill="1" applyBorder="1" applyAlignment="1">
      <alignment horizontal="right" indent="1"/>
    </xf>
    <xf numFmtId="170" fontId="11" fillId="25" borderId="11" xfId="70" applyNumberFormat="1" applyFont="1" applyFill="1" applyBorder="1" applyAlignment="1">
      <alignment horizontal="center"/>
    </xf>
    <xf numFmtId="171" fontId="16" fillId="26" borderId="0" xfId="40" applyNumberFormat="1" applyFont="1" applyFill="1" applyBorder="1" applyAlignment="1">
      <alignment horizontal="right" wrapText="1"/>
    </xf>
    <xf numFmtId="171" fontId="16" fillId="25" borderId="0" xfId="40" applyNumberFormat="1" applyFont="1" applyFill="1" applyBorder="1" applyAlignment="1">
      <alignment horizontal="right" wrapText="1"/>
    </xf>
    <xf numFmtId="165" fontId="85" fillId="25" borderId="0" xfId="0" applyNumberFormat="1" applyFont="1" applyFill="1" applyBorder="1" applyAlignment="1">
      <alignment horizontal="center" vertical="center"/>
    </xf>
    <xf numFmtId="165" fontId="3" fillId="25" borderId="0" xfId="0" applyNumberFormat="1" applyFont="1" applyFill="1" applyBorder="1" applyAlignment="1">
      <alignment horizontal="center"/>
    </xf>
    <xf numFmtId="167" fontId="85" fillId="25" borderId="0" xfId="0" applyNumberFormat="1" applyFont="1" applyFill="1" applyBorder="1" applyAlignment="1">
      <alignment horizontal="center" vertical="center"/>
    </xf>
    <xf numFmtId="0" fontId="11" fillId="25" borderId="13" xfId="70" applyFont="1" applyFill="1" applyBorder="1" applyAlignment="1">
      <alignment vertical="center"/>
    </xf>
    <xf numFmtId="0" fontId="0" fillId="0" borderId="0" xfId="0" applyProtection="1">
      <protection locked="0"/>
    </xf>
    <xf numFmtId="0" fontId="0" fillId="0" borderId="0" xfId="0" applyFill="1" applyProtection="1">
      <protection locked="0"/>
    </xf>
    <xf numFmtId="0" fontId="0" fillId="0" borderId="0" xfId="0" applyAlignment="1" applyProtection="1">
      <alignment vertical="center"/>
      <protection locked="0"/>
    </xf>
    <xf numFmtId="0" fontId="11" fillId="25" borderId="13" xfId="0" applyFont="1" applyFill="1" applyBorder="1" applyAlignment="1" applyProtection="1">
      <alignment horizontal="right" vertical="center"/>
    </xf>
    <xf numFmtId="0" fontId="11" fillId="25" borderId="13" xfId="0" applyFont="1" applyFill="1" applyBorder="1" applyAlignment="1" applyProtection="1">
      <alignment horizontal="center" vertical="center"/>
    </xf>
    <xf numFmtId="0" fontId="11" fillId="25" borderId="13" xfId="0" applyFont="1" applyFill="1" applyBorder="1" applyAlignment="1" applyProtection="1">
      <alignment vertical="center"/>
    </xf>
    <xf numFmtId="0" fontId="11" fillId="25" borderId="13" xfId="0" applyFont="1" applyFill="1" applyBorder="1" applyAlignment="1" applyProtection="1">
      <alignment horizontal="center"/>
    </xf>
    <xf numFmtId="0" fontId="11" fillId="25" borderId="13" xfId="0" applyFont="1" applyFill="1" applyBorder="1" applyAlignment="1" applyProtection="1">
      <alignment horizontal="right"/>
    </xf>
    <xf numFmtId="0" fontId="11" fillId="25" borderId="13" xfId="0" applyFont="1" applyFill="1" applyBorder="1" applyAlignment="1" applyProtection="1"/>
    <xf numFmtId="0" fontId="68" fillId="0" borderId="0" xfId="0" applyFont="1" applyProtection="1">
      <protection locked="0"/>
    </xf>
    <xf numFmtId="0" fontId="49" fillId="0" borderId="0" xfId="0" applyFont="1" applyProtection="1">
      <protection locked="0"/>
    </xf>
    <xf numFmtId="0" fontId="21" fillId="0" borderId="0" xfId="0" applyFont="1" applyProtection="1">
      <protection locked="0"/>
    </xf>
    <xf numFmtId="0" fontId="21" fillId="0" borderId="0" xfId="0" applyFont="1" applyFill="1" applyProtection="1">
      <protection locked="0"/>
    </xf>
    <xf numFmtId="0" fontId="13" fillId="0" borderId="0" xfId="0" applyFont="1" applyProtection="1">
      <protection locked="0"/>
    </xf>
    <xf numFmtId="0" fontId="11" fillId="25" borderId="11" xfId="70" applyFont="1" applyFill="1" applyBorder="1" applyAlignment="1" applyProtection="1">
      <alignment horizontal="center"/>
    </xf>
    <xf numFmtId="0" fontId="11" fillId="25" borderId="12" xfId="70" applyFont="1" applyFill="1" applyBorder="1" applyAlignment="1" applyProtection="1">
      <alignment horizontal="center"/>
    </xf>
    <xf numFmtId="0" fontId="3" fillId="0" borderId="0" xfId="0" applyFont="1" applyProtection="1">
      <protection locked="0"/>
    </xf>
    <xf numFmtId="0" fontId="23" fillId="0" borderId="0" xfId="0" applyFont="1" applyProtection="1">
      <protection locked="0"/>
    </xf>
    <xf numFmtId="0" fontId="76" fillId="0" borderId="0" xfId="0" applyFont="1" applyProtection="1">
      <protection locked="0"/>
    </xf>
    <xf numFmtId="0" fontId="2" fillId="25" borderId="0" xfId="53" applyFill="1"/>
    <xf numFmtId="0" fontId="9" fillId="25" borderId="0" xfId="53" applyFont="1" applyFill="1" applyBorder="1" applyAlignment="1">
      <alignment horizontal="left"/>
    </xf>
    <xf numFmtId="0" fontId="10" fillId="25" borderId="0" xfId="72" applyFont="1" applyFill="1" applyBorder="1"/>
    <xf numFmtId="0" fontId="11" fillId="25" borderId="0" xfId="72" applyFont="1" applyFill="1" applyBorder="1" applyAlignment="1">
      <alignment horizontal="center"/>
    </xf>
    <xf numFmtId="0" fontId="2" fillId="26" borderId="0" xfId="53" applyFill="1"/>
    <xf numFmtId="0" fontId="2" fillId="0" borderId="0" xfId="53"/>
    <xf numFmtId="0" fontId="49" fillId="25" borderId="0" xfId="53" applyFont="1" applyFill="1"/>
    <xf numFmtId="0" fontId="51" fillId="25" borderId="0" xfId="53" applyFont="1" applyFill="1" applyBorder="1" applyAlignment="1">
      <alignment horizontal="left"/>
    </xf>
    <xf numFmtId="0" fontId="49" fillId="0" borderId="0" xfId="53" applyFont="1"/>
    <xf numFmtId="3" fontId="85" fillId="27" borderId="0" xfId="40" applyNumberFormat="1" applyFont="1" applyFill="1" applyBorder="1" applyAlignment="1">
      <alignment horizontal="left" vertical="center" wrapText="1"/>
    </xf>
    <xf numFmtId="0" fontId="12" fillId="25" borderId="0" xfId="79" applyFont="1" applyFill="1" applyBorder="1" applyAlignment="1">
      <alignment horizontal="left" wrapText="1" indent="1"/>
    </xf>
    <xf numFmtId="0" fontId="2" fillId="25" borderId="0" xfId="79" applyFill="1" applyBorder="1"/>
    <xf numFmtId="0" fontId="9" fillId="25" borderId="0" xfId="72" applyFont="1" applyFill="1" applyBorder="1" applyAlignment="1">
      <alignment vertical="center"/>
    </xf>
    <xf numFmtId="0" fontId="2" fillId="0" borderId="0" xfId="79"/>
    <xf numFmtId="0" fontId="101" fillId="25" borderId="0" xfId="62" applyFont="1" applyFill="1" applyBorder="1" applyAlignment="1">
      <alignment horizontal="left"/>
    </xf>
    <xf numFmtId="165" fontId="50" fillId="26" borderId="0" xfId="70" applyNumberFormat="1" applyFont="1" applyFill="1" applyBorder="1" applyAlignment="1">
      <alignment horizontal="center"/>
    </xf>
    <xf numFmtId="0" fontId="11" fillId="26" borderId="13" xfId="70" applyFont="1" applyFill="1" applyBorder="1" applyAlignment="1"/>
    <xf numFmtId="0" fontId="5" fillId="26" borderId="0" xfId="72" applyFont="1" applyFill="1" applyBorder="1"/>
    <xf numFmtId="3" fontId="85" fillId="25" borderId="0" xfId="79" applyNumberFormat="1" applyFont="1" applyFill="1" applyBorder="1" applyAlignment="1">
      <alignment vertical="center"/>
    </xf>
    <xf numFmtId="0" fontId="101" fillId="25" borderId="0" xfId="62" applyFont="1" applyFill="1" applyBorder="1"/>
    <xf numFmtId="0" fontId="11" fillId="26" borderId="13" xfId="70" applyFont="1" applyFill="1" applyBorder="1" applyAlignment="1">
      <alignment horizontal="right" indent="2"/>
    </xf>
    <xf numFmtId="0" fontId="2" fillId="26" borderId="37" xfId="70" applyFill="1" applyBorder="1"/>
    <xf numFmtId="0" fontId="54" fillId="26" borderId="37" xfId="70" applyFont="1" applyFill="1" applyBorder="1" applyAlignment="1">
      <alignment horizontal="right"/>
    </xf>
    <xf numFmtId="0" fontId="54" fillId="26" borderId="35" xfId="70" applyFont="1" applyFill="1" applyBorder="1" applyAlignment="1">
      <alignment horizontal="right"/>
    </xf>
    <xf numFmtId="49" fontId="94" fillId="26" borderId="0" xfId="70" applyNumberFormat="1" applyFont="1" applyFill="1" applyBorder="1" applyAlignment="1">
      <alignment horizontal="left" vertical="center" indent="1"/>
    </xf>
    <xf numFmtId="0" fontId="94" fillId="26" borderId="0" xfId="70" applyFont="1" applyFill="1" applyBorder="1"/>
    <xf numFmtId="0" fontId="52" fillId="26" borderId="0" xfId="70" applyFont="1" applyFill="1" applyBorder="1"/>
    <xf numFmtId="0" fontId="52" fillId="26" borderId="0" xfId="70" applyFont="1" applyFill="1" applyBorder="1" applyAlignment="1">
      <alignment horizontal="center"/>
    </xf>
    <xf numFmtId="0" fontId="52" fillId="26" borderId="0" xfId="70" applyFont="1" applyFill="1" applyBorder="1" applyAlignment="1">
      <alignment horizontal="right"/>
    </xf>
    <xf numFmtId="0" fontId="52" fillId="26" borderId="11" xfId="70" applyFont="1" applyFill="1" applyBorder="1" applyAlignment="1">
      <alignment horizontal="right"/>
    </xf>
    <xf numFmtId="49" fontId="12" fillId="26" borderId="12" xfId="70" applyNumberFormat="1" applyFont="1" applyFill="1" applyBorder="1" applyAlignment="1">
      <alignment horizontal="center" vertical="center" wrapText="1"/>
    </xf>
    <xf numFmtId="0" fontId="12" fillId="26" borderId="12" xfId="70" applyFont="1" applyFill="1" applyBorder="1" applyAlignment="1">
      <alignment horizontal="center" vertical="center" wrapText="1"/>
    </xf>
    <xf numFmtId="164" fontId="12" fillId="27" borderId="59" xfId="40" applyNumberFormat="1" applyFont="1" applyFill="1" applyBorder="1" applyAlignment="1">
      <alignment horizontal="center" wrapText="1"/>
    </xf>
    <xf numFmtId="164" fontId="12" fillId="27" borderId="11" xfId="40" applyNumberFormat="1" applyFont="1" applyFill="1" applyBorder="1" applyAlignment="1">
      <alignment horizontal="center" wrapText="1"/>
    </xf>
    <xf numFmtId="0" fontId="18" fillId="27" borderId="0" xfId="40" applyFont="1" applyFill="1" applyBorder="1" applyAlignment="1">
      <alignment horizontal="center" wrapText="1"/>
    </xf>
    <xf numFmtId="49" fontId="11" fillId="26" borderId="0" xfId="70" applyNumberFormat="1" applyFont="1" applyFill="1" applyBorder="1" applyAlignment="1">
      <alignment horizontal="center" vertical="center" wrapText="1"/>
    </xf>
    <xf numFmtId="0" fontId="11" fillId="26" borderId="0" xfId="70" applyFont="1" applyFill="1" applyBorder="1" applyAlignment="1">
      <alignment horizontal="center" vertical="center" wrapText="1"/>
    </xf>
    <xf numFmtId="0" fontId="11" fillId="26" borderId="0" xfId="70" applyFont="1" applyFill="1" applyBorder="1" applyAlignment="1">
      <alignment horizontal="center" wrapText="1"/>
    </xf>
    <xf numFmtId="164" fontId="11" fillId="27" borderId="60" xfId="40" applyNumberFormat="1" applyFont="1" applyFill="1" applyBorder="1" applyAlignment="1">
      <alignment horizontal="center" wrapText="1"/>
    </xf>
    <xf numFmtId="164" fontId="11" fillId="27" borderId="0" xfId="40" applyNumberFormat="1" applyFont="1" applyFill="1" applyBorder="1" applyAlignment="1">
      <alignment horizontal="center" wrapText="1"/>
    </xf>
    <xf numFmtId="164" fontId="11" fillId="27" borderId="61" xfId="40" applyNumberFormat="1" applyFont="1" applyFill="1" applyBorder="1" applyAlignment="1">
      <alignment horizontal="center" wrapText="1"/>
    </xf>
    <xf numFmtId="3" fontId="16" fillId="26" borderId="0" xfId="70" applyNumberFormat="1" applyFont="1" applyFill="1" applyBorder="1" applyAlignment="1">
      <alignment horizontal="center" vertical="center"/>
    </xf>
    <xf numFmtId="167" fontId="16" fillId="26" borderId="0" xfId="0" applyNumberFormat="1" applyFont="1" applyFill="1" applyBorder="1" applyAlignment="1">
      <alignment horizontal="center" vertical="center"/>
    </xf>
    <xf numFmtId="167" fontId="16" fillId="26" borderId="61" xfId="70" applyNumberFormat="1" applyFont="1" applyFill="1" applyBorder="1" applyAlignment="1">
      <alignment horizontal="center" vertical="center"/>
    </xf>
    <xf numFmtId="167" fontId="16" fillId="26" borderId="0" xfId="70" applyNumberFormat="1" applyFont="1" applyFill="1" applyBorder="1" applyAlignment="1">
      <alignment horizontal="center" vertical="center"/>
    </xf>
    <xf numFmtId="174" fontId="94" fillId="26" borderId="34" xfId="70" applyNumberFormat="1" applyFont="1" applyFill="1" applyBorder="1" applyAlignment="1">
      <alignment horizontal="left" vertical="center" indent="1"/>
    </xf>
    <xf numFmtId="0" fontId="11" fillId="25" borderId="12" xfId="62" applyFont="1" applyFill="1" applyBorder="1" applyAlignment="1">
      <alignment horizontal="center"/>
    </xf>
    <xf numFmtId="165" fontId="12" fillId="27" borderId="0" xfId="40" applyNumberFormat="1" applyFont="1" applyFill="1" applyBorder="1" applyAlignment="1">
      <alignment horizontal="right" wrapText="1" indent="1"/>
    </xf>
    <xf numFmtId="0" fontId="11" fillId="25" borderId="12" xfId="62" applyFont="1" applyFill="1" applyBorder="1" applyAlignment="1">
      <alignment horizontal="center" vertical="center" wrapText="1"/>
    </xf>
    <xf numFmtId="0" fontId="11" fillId="25" borderId="11" xfId="70" applyFont="1" applyFill="1" applyBorder="1" applyAlignment="1">
      <alignment horizontal="center"/>
    </xf>
    <xf numFmtId="0" fontId="57" fillId="25" borderId="0" xfId="70" applyFont="1" applyFill="1" applyAlignment="1"/>
    <xf numFmtId="0" fontId="57" fillId="0" borderId="0" xfId="70" applyFont="1" applyBorder="1" applyAlignment="1"/>
    <xf numFmtId="0" fontId="101" fillId="25" borderId="0" xfId="70" applyFont="1" applyFill="1" applyBorder="1" applyAlignment="1">
      <alignment horizontal="left"/>
    </xf>
    <xf numFmtId="0" fontId="5" fillId="25" borderId="0" xfId="70" applyFont="1" applyFill="1" applyBorder="1" applyAlignment="1"/>
    <xf numFmtId="0" fontId="57" fillId="0" borderId="0" xfId="70" applyFont="1" applyAlignment="1"/>
    <xf numFmtId="3" fontId="85" fillId="24" borderId="0" xfId="40" applyNumberFormat="1" applyFont="1" applyFill="1" applyBorder="1" applyAlignment="1">
      <alignment horizontal="left" vertical="center" wrapText="1"/>
    </xf>
    <xf numFmtId="0" fontId="2" fillId="0" borderId="0" xfId="53" applyFont="1"/>
    <xf numFmtId="0" fontId="85" fillId="25" borderId="0" xfId="79" applyFont="1" applyFill="1" applyBorder="1" applyAlignment="1">
      <alignment horizontal="center" vertical="center"/>
    </xf>
    <xf numFmtId="3" fontId="2" fillId="0" borderId="0" xfId="53" applyNumberFormat="1"/>
    <xf numFmtId="3" fontId="3" fillId="25" borderId="0" xfId="79" applyNumberFormat="1" applyFont="1" applyFill="1" applyBorder="1" applyAlignment="1">
      <alignment vertical="center"/>
    </xf>
    <xf numFmtId="0" fontId="2" fillId="25" borderId="0" xfId="53" applyFont="1" applyFill="1"/>
    <xf numFmtId="3" fontId="3" fillId="27" borderId="0" xfId="40" applyNumberFormat="1" applyFont="1" applyFill="1" applyBorder="1" applyAlignment="1">
      <alignment horizontal="left" vertical="center" wrapText="1"/>
    </xf>
    <xf numFmtId="0" fontId="2" fillId="25" borderId="19" xfId="72" applyFont="1" applyFill="1" applyBorder="1"/>
    <xf numFmtId="0" fontId="2" fillId="0" borderId="0" xfId="79" applyFont="1"/>
    <xf numFmtId="0" fontId="2" fillId="0" borderId="0" xfId="62" applyFont="1" applyAlignment="1">
      <alignment vertical="center"/>
    </xf>
    <xf numFmtId="3" fontId="49" fillId="0" borderId="0" xfId="53" applyNumberFormat="1" applyFont="1"/>
    <xf numFmtId="0" fontId="0" fillId="0" borderId="18" xfId="0" applyFill="1" applyBorder="1" applyProtection="1"/>
    <xf numFmtId="0" fontId="11" fillId="25" borderId="0" xfId="0" applyFont="1" applyFill="1" applyBorder="1" applyAlignment="1" applyProtection="1">
      <alignment horizontal="right"/>
    </xf>
    <xf numFmtId="0" fontId="0" fillId="0" borderId="0" xfId="0" applyFill="1" applyAlignment="1" applyProtection="1">
      <alignment horizontal="center"/>
      <protection locked="0"/>
    </xf>
    <xf numFmtId="0" fontId="0" fillId="0" borderId="0" xfId="0" applyFill="1" applyAlignment="1" applyProtection="1">
      <alignment vertical="center"/>
      <protection locked="0"/>
    </xf>
    <xf numFmtId="0" fontId="68" fillId="0" borderId="0" xfId="0" applyFont="1" applyFill="1" applyAlignment="1" applyProtection="1">
      <alignment vertical="center"/>
      <protection locked="0"/>
    </xf>
    <xf numFmtId="0" fontId="130" fillId="0" borderId="0" xfId="0" applyFont="1" applyFill="1" applyAlignment="1" applyProtection="1">
      <alignment vertical="center" wrapText="1"/>
      <protection locked="0"/>
    </xf>
    <xf numFmtId="0" fontId="13" fillId="0" borderId="0" xfId="0" applyFont="1" applyFill="1" applyProtection="1">
      <protection locked="0"/>
    </xf>
    <xf numFmtId="167" fontId="0" fillId="0" borderId="0" xfId="0" applyNumberFormat="1" applyFill="1" applyProtection="1">
      <protection locked="0"/>
    </xf>
    <xf numFmtId="0" fontId="49" fillId="0" borderId="0" xfId="0" applyFont="1" applyFill="1" applyProtection="1">
      <protection locked="0"/>
    </xf>
    <xf numFmtId="0" fontId="90" fillId="26" borderId="15" xfId="0" applyFont="1" applyFill="1" applyBorder="1" applyAlignment="1" applyProtection="1">
      <alignment vertical="center"/>
    </xf>
    <xf numFmtId="0" fontId="117" fillId="26" borderId="16" xfId="0" applyFont="1" applyFill="1" applyBorder="1" applyAlignment="1" applyProtection="1">
      <alignment vertical="center"/>
    </xf>
    <xf numFmtId="0" fontId="117" fillId="26" borderId="17" xfId="0" applyFont="1" applyFill="1" applyBorder="1" applyAlignment="1" applyProtection="1">
      <alignment vertical="center"/>
    </xf>
    <xf numFmtId="0" fontId="0" fillId="0" borderId="0" xfId="0" applyFill="1" applyAlignment="1" applyProtection="1">
      <alignment horizontal="center" vertical="center"/>
      <protection locked="0"/>
    </xf>
    <xf numFmtId="0" fontId="73" fillId="0" borderId="0" xfId="0" applyFont="1" applyFill="1" applyAlignment="1" applyProtection="1">
      <alignment horizontal="left"/>
      <protection locked="0"/>
    </xf>
    <xf numFmtId="14" fontId="80" fillId="0" borderId="0" xfId="0" applyNumberFormat="1" applyFont="1" applyFill="1" applyAlignment="1" applyProtection="1">
      <protection locked="0"/>
    </xf>
    <xf numFmtId="167" fontId="85" fillId="25" borderId="0" xfId="0" applyNumberFormat="1" applyFont="1" applyFill="1" applyBorder="1" applyAlignment="1" applyProtection="1"/>
    <xf numFmtId="167" fontId="85" fillId="26" borderId="0" xfId="0" applyNumberFormat="1" applyFont="1" applyFill="1" applyBorder="1" applyAlignment="1" applyProtection="1"/>
    <xf numFmtId="0" fontId="80" fillId="0" borderId="0" xfId="0" applyFont="1" applyFill="1" applyAlignment="1" applyProtection="1">
      <alignment vertical="center" wrapText="1"/>
      <protection locked="0"/>
    </xf>
    <xf numFmtId="0" fontId="68" fillId="0" borderId="0" xfId="0" applyFont="1" applyFill="1" applyProtection="1">
      <protection locked="0"/>
    </xf>
    <xf numFmtId="167" fontId="68" fillId="0" borderId="0" xfId="0" applyNumberFormat="1" applyFont="1" applyFill="1" applyProtection="1">
      <protection locked="0"/>
    </xf>
    <xf numFmtId="167" fontId="11" fillId="25" borderId="0" xfId="0" applyNumberFormat="1" applyFont="1" applyFill="1" applyBorder="1" applyAlignment="1" applyProtection="1"/>
    <xf numFmtId="167" fontId="11" fillId="26" borderId="0" xfId="0" applyNumberFormat="1" applyFont="1" applyFill="1" applyBorder="1" applyAlignment="1" applyProtection="1"/>
    <xf numFmtId="0" fontId="24" fillId="0" borderId="0" xfId="0" applyFont="1" applyFill="1" applyAlignment="1" applyProtection="1">
      <alignment horizontal="center"/>
      <protection locked="0"/>
    </xf>
    <xf numFmtId="0" fontId="49" fillId="0" borderId="0" xfId="0" applyFont="1" applyFill="1" applyAlignment="1" applyProtection="1">
      <alignment horizontal="center"/>
      <protection locked="0"/>
    </xf>
    <xf numFmtId="165" fontId="13" fillId="0" borderId="0" xfId="0" applyNumberFormat="1" applyFont="1" applyFill="1" applyProtection="1">
      <protection locked="0"/>
    </xf>
    <xf numFmtId="0" fontId="13" fillId="25" borderId="0" xfId="0" applyFont="1" applyFill="1" applyBorder="1" applyAlignment="1" applyProtection="1">
      <alignment vertical="center"/>
    </xf>
    <xf numFmtId="167" fontId="0" fillId="0" borderId="0" xfId="0" applyNumberFormat="1" applyFill="1" applyAlignment="1" applyProtection="1">
      <alignment horizontal="center"/>
      <protection locked="0"/>
    </xf>
    <xf numFmtId="3" fontId="21" fillId="0" borderId="0" xfId="0" applyNumberFormat="1" applyFont="1" applyFill="1" applyAlignment="1" applyProtection="1">
      <alignment horizontal="center"/>
      <protection locked="0"/>
    </xf>
    <xf numFmtId="168" fontId="0" fillId="0" borderId="0" xfId="0" applyNumberFormat="1" applyFill="1" applyAlignment="1" applyProtection="1">
      <alignment horizontal="center"/>
      <protection locked="0"/>
    </xf>
    <xf numFmtId="1" fontId="13" fillId="0" borderId="0" xfId="0" applyNumberFormat="1" applyFont="1" applyFill="1" applyProtection="1">
      <protection locked="0"/>
    </xf>
    <xf numFmtId="167" fontId="12" fillId="25" borderId="0" xfId="0" applyNumberFormat="1" applyFont="1" applyFill="1" applyBorder="1" applyAlignment="1" applyProtection="1"/>
    <xf numFmtId="167" fontId="12" fillId="26" borderId="0" xfId="0" applyNumberFormat="1" applyFont="1" applyFill="1" applyBorder="1" applyAlignment="1" applyProtection="1"/>
    <xf numFmtId="2" fontId="0" fillId="0" borderId="0" xfId="0" applyNumberFormat="1" applyFill="1" applyAlignment="1" applyProtection="1">
      <alignment horizontal="center"/>
      <protection locked="0"/>
    </xf>
    <xf numFmtId="0" fontId="0" fillId="25" borderId="0" xfId="0" applyFill="1" applyBorder="1" applyAlignment="1" applyProtection="1">
      <alignment horizontal="left"/>
    </xf>
    <xf numFmtId="0" fontId="0" fillId="26" borderId="0" xfId="0" applyFill="1" applyProtection="1"/>
    <xf numFmtId="0" fontId="16" fillId="25" borderId="22" xfId="0" applyFont="1" applyFill="1" applyBorder="1" applyAlignment="1" applyProtection="1">
      <alignment horizontal="right"/>
    </xf>
    <xf numFmtId="0" fontId="90" fillId="26" borderId="15" xfId="0" applyFont="1" applyFill="1" applyBorder="1" applyAlignment="1" applyProtection="1"/>
    <xf numFmtId="0" fontId="0" fillId="0" borderId="0" xfId="0" applyFill="1" applyBorder="1" applyProtection="1">
      <protection locked="0"/>
    </xf>
    <xf numFmtId="165" fontId="0" fillId="0" borderId="0" xfId="0" applyNumberFormat="1" applyFill="1" applyBorder="1" applyProtection="1">
      <protection locked="0"/>
    </xf>
    <xf numFmtId="0" fontId="0" fillId="0" borderId="0" xfId="0" applyFill="1" applyBorder="1" applyAlignment="1" applyProtection="1">
      <alignment vertical="center"/>
      <protection locked="0"/>
    </xf>
    <xf numFmtId="164" fontId="11" fillId="25" borderId="0" xfId="0" applyNumberFormat="1" applyFont="1" applyFill="1" applyBorder="1" applyAlignment="1" applyProtection="1">
      <alignment horizontal="center"/>
    </xf>
    <xf numFmtId="164" fontId="67" fillId="25" borderId="0" xfId="0" applyNumberFormat="1" applyFont="1" applyFill="1" applyBorder="1" applyAlignment="1" applyProtection="1">
      <alignment horizontal="center"/>
    </xf>
    <xf numFmtId="0" fontId="68" fillId="0" borderId="0" xfId="0" applyFont="1" applyFill="1" applyBorder="1" applyProtection="1">
      <protection locked="0"/>
    </xf>
    <xf numFmtId="0" fontId="80" fillId="0" borderId="0" xfId="0" applyFont="1" applyFill="1" applyBorder="1" applyAlignment="1" applyProtection="1">
      <alignment vertical="center" wrapText="1"/>
      <protection locked="0"/>
    </xf>
    <xf numFmtId="0" fontId="13" fillId="0" borderId="0" xfId="0" applyFont="1" applyFill="1" applyBorder="1" applyProtection="1">
      <protection locked="0"/>
    </xf>
    <xf numFmtId="1" fontId="11" fillId="25" borderId="0" xfId="0" applyNumberFormat="1" applyFont="1" applyFill="1" applyBorder="1" applyAlignment="1" applyProtection="1">
      <alignment horizontal="center"/>
    </xf>
    <xf numFmtId="0" fontId="49" fillId="0" borderId="0" xfId="0" applyFont="1" applyFill="1" applyBorder="1" applyProtection="1">
      <protection locked="0"/>
    </xf>
    <xf numFmtId="0" fontId="76" fillId="0" borderId="0" xfId="0" applyFont="1" applyFill="1" applyBorder="1" applyProtection="1">
      <protection locked="0"/>
    </xf>
    <xf numFmtId="0" fontId="16" fillId="25" borderId="0" xfId="70" applyFont="1" applyFill="1" applyBorder="1" applyAlignment="1">
      <alignment horizontal="left" vertical="top"/>
    </xf>
    <xf numFmtId="0" fontId="11" fillId="25" borderId="11" xfId="70" applyFont="1" applyFill="1" applyBorder="1" applyAlignment="1">
      <alignment horizontal="center"/>
    </xf>
    <xf numFmtId="0" fontId="9" fillId="25" borderId="23" xfId="70" applyFont="1" applyFill="1" applyBorder="1" applyAlignment="1">
      <alignment horizontal="left"/>
    </xf>
    <xf numFmtId="0" fontId="9" fillId="25" borderId="0" xfId="70" applyFont="1" applyFill="1" applyBorder="1" applyAlignment="1">
      <alignment horizontal="left"/>
    </xf>
    <xf numFmtId="0" fontId="16" fillId="24" borderId="19" xfId="61" applyFont="1" applyFill="1" applyBorder="1" applyAlignment="1">
      <alignment horizontal="left" wrapText="1"/>
    </xf>
    <xf numFmtId="171" fontId="12" fillId="25" borderId="0" xfId="70" applyNumberFormat="1" applyFont="1" applyFill="1" applyBorder="1" applyAlignment="1">
      <alignment horizontal="right" indent="2"/>
    </xf>
    <xf numFmtId="0" fontId="2" fillId="26" borderId="0" xfId="72" applyFill="1" applyBorder="1"/>
    <xf numFmtId="171" fontId="3" fillId="25" borderId="0" xfId="79" applyNumberFormat="1" applyFont="1" applyFill="1" applyBorder="1" applyAlignment="1">
      <alignment vertical="center"/>
    </xf>
    <xf numFmtId="0" fontId="49" fillId="26" borderId="0" xfId="53" applyFont="1" applyFill="1"/>
    <xf numFmtId="171" fontId="3" fillId="25" borderId="0" xfId="79" applyNumberFormat="1" applyFont="1" applyFill="1" applyBorder="1" applyAlignment="1">
      <alignment horizontal="right" vertical="center"/>
    </xf>
    <xf numFmtId="0" fontId="2" fillId="26" borderId="0" xfId="53" applyFont="1" applyFill="1"/>
    <xf numFmtId="0" fontId="2" fillId="26" borderId="0" xfId="79" applyFill="1"/>
    <xf numFmtId="0" fontId="14" fillId="26" borderId="0" xfId="71" applyFont="1" applyFill="1" applyBorder="1" applyAlignment="1">
      <alignment horizontal="center" vertical="center"/>
    </xf>
    <xf numFmtId="0" fontId="9" fillId="25" borderId="22" xfId="70" applyFont="1" applyFill="1" applyBorder="1" applyAlignment="1">
      <alignment horizontal="left"/>
    </xf>
    <xf numFmtId="167" fontId="3" fillId="26" borderId="0" xfId="70" applyNumberFormat="1" applyFont="1" applyFill="1" applyBorder="1" applyAlignment="1">
      <alignment horizontal="right" indent="3"/>
    </xf>
    <xf numFmtId="167" fontId="113" fillId="26" borderId="0" xfId="70" applyNumberFormat="1" applyFont="1" applyFill="1" applyBorder="1" applyAlignment="1">
      <alignment horizontal="right" indent="3"/>
    </xf>
    <xf numFmtId="0" fontId="133" fillId="25" borderId="0" xfId="70" applyFont="1" applyFill="1" applyBorder="1" applyAlignment="1">
      <alignment horizontal="left" vertical="center"/>
    </xf>
    <xf numFmtId="0" fontId="0" fillId="25" borderId="22" xfId="51" applyFont="1" applyFill="1" applyBorder="1"/>
    <xf numFmtId="3" fontId="30" fillId="0" borderId="0" xfId="70" applyNumberFormat="1" applyFont="1" applyBorder="1" applyAlignment="1">
      <alignment vertical="center"/>
    </xf>
    <xf numFmtId="165" fontId="30" fillId="0" borderId="0" xfId="70" applyNumberFormat="1" applyFont="1" applyBorder="1" applyAlignment="1">
      <alignment vertical="center"/>
    </xf>
    <xf numFmtId="177" fontId="13" fillId="0" borderId="0" xfId="62" applyNumberFormat="1" applyFont="1"/>
    <xf numFmtId="165" fontId="2" fillId="0" borderId="0" xfId="62" applyNumberFormat="1"/>
    <xf numFmtId="0" fontId="12" fillId="0" borderId="0" xfId="0" applyFont="1" applyAlignment="1">
      <alignment readingOrder="2"/>
    </xf>
    <xf numFmtId="0" fontId="12" fillId="24" borderId="0" xfId="40" applyFont="1" applyFill="1" applyBorder="1"/>
    <xf numFmtId="0" fontId="12" fillId="38" borderId="0" xfId="62" applyFont="1" applyFill="1" applyAlignment="1">
      <alignment vertical="center" wrapText="1"/>
    </xf>
    <xf numFmtId="0" fontId="108" fillId="40" borderId="0" xfId="62" applyFont="1" applyFill="1" applyBorder="1" applyAlignment="1">
      <alignment vertical="center"/>
    </xf>
    <xf numFmtId="0" fontId="3" fillId="38" borderId="0" xfId="62" applyFont="1" applyFill="1" applyAlignment="1">
      <alignment horizontal="left" vertical="center"/>
    </xf>
    <xf numFmtId="178" fontId="12" fillId="38" borderId="0" xfId="62" applyNumberFormat="1" applyFont="1" applyFill="1" applyAlignment="1">
      <alignment horizontal="right" vertical="center" wrapText="1"/>
    </xf>
    <xf numFmtId="0" fontId="10" fillId="38" borderId="0" xfId="62" applyFont="1" applyFill="1" applyBorder="1" applyAlignment="1">
      <alignment horizontal="right" vertical="top" wrapText="1"/>
    </xf>
    <xf numFmtId="0" fontId="9" fillId="34" borderId="0" xfId="62" applyFont="1" applyFill="1" applyBorder="1" applyAlignment="1">
      <alignment horizontal="right"/>
    </xf>
    <xf numFmtId="0" fontId="10" fillId="34" borderId="0" xfId="62" applyFont="1" applyFill="1" applyBorder="1" applyAlignment="1">
      <alignment horizontal="right" vertical="top" wrapText="1"/>
    </xf>
    <xf numFmtId="0" fontId="10" fillId="38" borderId="38" xfId="62" applyFont="1" applyFill="1" applyBorder="1" applyAlignment="1">
      <alignment horizontal="right" vertical="top" wrapText="1"/>
    </xf>
    <xf numFmtId="0" fontId="11" fillId="38" borderId="0" xfId="62" applyFont="1" applyFill="1" applyBorder="1" applyAlignment="1">
      <alignment horizontal="right" vertical="center"/>
    </xf>
    <xf numFmtId="0" fontId="12" fillId="38" borderId="0" xfId="62" applyFont="1" applyFill="1" applyBorder="1" applyAlignment="1">
      <alignment horizontal="right" vertical="center" wrapText="1"/>
    </xf>
    <xf numFmtId="0" fontId="11" fillId="38" borderId="0" xfId="62" applyFont="1" applyFill="1" applyBorder="1" applyAlignment="1">
      <alignment horizontal="right" vertical="center" wrapText="1"/>
    </xf>
    <xf numFmtId="0" fontId="12" fillId="38" borderId="0" xfId="62" applyFont="1" applyFill="1" applyBorder="1" applyAlignment="1">
      <alignment horizontal="right" vertical="top" wrapText="1"/>
    </xf>
    <xf numFmtId="0" fontId="12" fillId="38" borderId="0" xfId="62" applyFont="1" applyFill="1" applyBorder="1" applyAlignment="1">
      <alignment horizontal="right" vertical="center"/>
    </xf>
    <xf numFmtId="0" fontId="12" fillId="38" borderId="0" xfId="62" applyFont="1" applyFill="1" applyBorder="1" applyAlignment="1">
      <alignment horizontal="right"/>
    </xf>
    <xf numFmtId="0" fontId="12" fillId="38" borderId="0" xfId="62" applyFont="1" applyFill="1" applyBorder="1" applyAlignment="1">
      <alignment horizontal="right" wrapText="1"/>
    </xf>
    <xf numFmtId="0" fontId="12" fillId="38" borderId="38" xfId="62" applyFont="1" applyFill="1" applyBorder="1" applyAlignment="1">
      <alignment horizontal="right"/>
    </xf>
    <xf numFmtId="0" fontId="2" fillId="38" borderId="0" xfId="62" applyFill="1" applyBorder="1" applyAlignment="1">
      <alignment horizontal="right" vertical="center"/>
    </xf>
    <xf numFmtId="0" fontId="12" fillId="38" borderId="0" xfId="62" applyFont="1" applyFill="1" applyAlignment="1">
      <alignment horizontal="right" vertical="center" wrapText="1"/>
    </xf>
    <xf numFmtId="0" fontId="2" fillId="38" borderId="0" xfId="62" applyFill="1" applyBorder="1" applyAlignment="1">
      <alignment horizontal="right"/>
    </xf>
    <xf numFmtId="0" fontId="16" fillId="25" borderId="0" xfId="0" applyFont="1" applyFill="1" applyBorder="1" applyAlignment="1" applyProtection="1">
      <alignment horizontal="right"/>
    </xf>
    <xf numFmtId="0" fontId="12" fillId="24" borderId="0" xfId="40" applyFont="1" applyFill="1" applyBorder="1" applyAlignment="1" applyProtection="1">
      <alignment horizontal="left" indent="1"/>
    </xf>
    <xf numFmtId="0" fontId="11" fillId="25" borderId="12" xfId="51" applyFont="1" applyFill="1" applyBorder="1" applyAlignment="1">
      <alignment horizontal="center" vertical="center"/>
    </xf>
    <xf numFmtId="0" fontId="0" fillId="25" borderId="23" xfId="0" applyFill="1" applyBorder="1" applyProtection="1"/>
    <xf numFmtId="0" fontId="11" fillId="25" borderId="0" xfId="0" applyFont="1" applyFill="1" applyBorder="1" applyAlignment="1" applyProtection="1">
      <alignment horizontal="center" vertical="center"/>
    </xf>
    <xf numFmtId="0" fontId="131" fillId="0" borderId="0" xfId="0" applyFont="1" applyFill="1" applyProtection="1">
      <protection locked="0"/>
    </xf>
    <xf numFmtId="0" fontId="132" fillId="0" borderId="0" xfId="0" applyFont="1" applyFill="1" applyProtection="1">
      <protection locked="0"/>
    </xf>
    <xf numFmtId="0" fontId="13" fillId="0" borderId="0" xfId="0" applyFont="1" applyBorder="1" applyProtection="1"/>
    <xf numFmtId="165" fontId="0" fillId="0" borderId="0" xfId="0" applyNumberFormat="1" applyProtection="1">
      <protection locked="0"/>
    </xf>
    <xf numFmtId="167" fontId="68" fillId="0" borderId="0" xfId="0" applyNumberFormat="1" applyFont="1" applyProtection="1">
      <protection locked="0"/>
    </xf>
    <xf numFmtId="167" fontId="0" fillId="0" borderId="0" xfId="0" applyNumberFormat="1" applyProtection="1">
      <protection locked="0"/>
    </xf>
    <xf numFmtId="0" fontId="69" fillId="25" borderId="0" xfId="0" applyFont="1" applyFill="1" applyProtection="1"/>
    <xf numFmtId="0" fontId="69" fillId="25" borderId="20" xfId="0" applyFont="1" applyFill="1" applyBorder="1" applyProtection="1"/>
    <xf numFmtId="0" fontId="75" fillId="25" borderId="0" xfId="0" applyFont="1" applyFill="1" applyBorder="1" applyProtection="1"/>
    <xf numFmtId="0" fontId="69" fillId="0" borderId="0" xfId="0" applyFont="1" applyProtection="1">
      <protection locked="0"/>
    </xf>
    <xf numFmtId="0" fontId="69" fillId="0" borderId="0" xfId="0" applyFont="1" applyFill="1" applyProtection="1">
      <protection locked="0"/>
    </xf>
    <xf numFmtId="1" fontId="0" fillId="0" borderId="0" xfId="0" applyNumberFormat="1" applyProtection="1">
      <protection locked="0"/>
    </xf>
    <xf numFmtId="0" fontId="80" fillId="0" borderId="0" xfId="0" applyFont="1" applyFill="1" applyAlignment="1" applyProtection="1">
      <alignment wrapText="1"/>
      <protection locked="0"/>
    </xf>
    <xf numFmtId="0" fontId="134" fillId="0" borderId="0" xfId="0" applyFont="1" applyFill="1" applyAlignment="1" applyProtection="1">
      <alignment horizontal="center"/>
      <protection locked="0"/>
    </xf>
    <xf numFmtId="167" fontId="49" fillId="0" borderId="0" xfId="0" applyNumberFormat="1" applyFont="1" applyFill="1" applyAlignment="1" applyProtection="1">
      <alignment horizontal="center"/>
      <protection locked="0"/>
    </xf>
    <xf numFmtId="3" fontId="73" fillId="0" borderId="0" xfId="0" applyNumberFormat="1" applyFont="1" applyFill="1" applyAlignment="1" applyProtection="1">
      <alignment horizontal="center"/>
      <protection locked="0"/>
    </xf>
    <xf numFmtId="0" fontId="73" fillId="25" borderId="20" xfId="0" applyFont="1" applyFill="1" applyBorder="1" applyAlignment="1" applyProtection="1">
      <alignment horizontal="center"/>
    </xf>
    <xf numFmtId="3" fontId="12" fillId="25" borderId="0" xfId="0" applyNumberFormat="1" applyFont="1" applyFill="1" applyBorder="1" applyAlignment="1" applyProtection="1">
      <alignment horizontal="center"/>
    </xf>
    <xf numFmtId="0" fontId="3" fillId="0" borderId="0" xfId="0" applyFont="1" applyFill="1" applyProtection="1">
      <protection locked="0"/>
    </xf>
    <xf numFmtId="167" fontId="85" fillId="26" borderId="0" xfId="0" applyNumberFormat="1" applyFont="1" applyFill="1" applyBorder="1" applyAlignment="1" applyProtection="1">
      <alignment horizontal="right"/>
    </xf>
    <xf numFmtId="0" fontId="11" fillId="27" borderId="0" xfId="40" applyFont="1" applyFill="1" applyBorder="1" applyAlignment="1" applyProtection="1">
      <alignment horizontal="left" indent="1"/>
    </xf>
    <xf numFmtId="167" fontId="11" fillId="26" borderId="0" xfId="0" applyNumberFormat="1" applyFont="1" applyFill="1" applyBorder="1" applyAlignment="1" applyProtection="1">
      <alignment horizontal="right"/>
    </xf>
    <xf numFmtId="167" fontId="12" fillId="26" borderId="0" xfId="0" applyNumberFormat="1" applyFont="1" applyFill="1" applyBorder="1" applyAlignment="1" applyProtection="1">
      <alignment horizontal="right"/>
    </xf>
    <xf numFmtId="167" fontId="5" fillId="0" borderId="0" xfId="0" applyNumberFormat="1" applyFont="1" applyFill="1" applyAlignment="1" applyProtection="1">
      <alignment horizontal="center"/>
      <protection locked="0"/>
    </xf>
    <xf numFmtId="0" fontId="130" fillId="0" borderId="0" xfId="0" applyFont="1" applyFill="1" applyBorder="1" applyAlignment="1" applyProtection="1">
      <alignment vertical="center" wrapText="1"/>
      <protection locked="0"/>
    </xf>
    <xf numFmtId="0" fontId="23" fillId="0" borderId="0" xfId="0" applyFont="1" applyFill="1" applyBorder="1" applyProtection="1">
      <protection locked="0"/>
    </xf>
    <xf numFmtId="0" fontId="21" fillId="0" borderId="0" xfId="0" applyFont="1" applyFill="1" applyBorder="1" applyProtection="1">
      <protection locked="0"/>
    </xf>
    <xf numFmtId="0" fontId="73" fillId="0" borderId="0" xfId="0" applyFont="1" applyFill="1" applyBorder="1" applyAlignment="1" applyProtection="1">
      <alignment horizontal="center"/>
      <protection locked="0"/>
    </xf>
    <xf numFmtId="167" fontId="0" fillId="0" borderId="0" xfId="0" applyNumberFormat="1" applyFill="1" applyBorder="1" applyProtection="1">
      <protection locked="0"/>
    </xf>
    <xf numFmtId="167" fontId="13" fillId="0" borderId="0" xfId="0" applyNumberFormat="1" applyFont="1" applyFill="1" applyBorder="1" applyProtection="1">
      <protection locked="0"/>
    </xf>
    <xf numFmtId="167" fontId="35" fillId="0" borderId="0" xfId="0" applyNumberFormat="1" applyFont="1" applyFill="1" applyBorder="1" applyAlignment="1" applyProtection="1">
      <alignment horizontal="center"/>
      <protection locked="0"/>
    </xf>
    <xf numFmtId="167" fontId="36" fillId="0" borderId="0" xfId="0" applyNumberFormat="1" applyFont="1" applyFill="1" applyBorder="1" applyAlignment="1" applyProtection="1">
      <alignment horizontal="center"/>
      <protection locked="0"/>
    </xf>
    <xf numFmtId="175" fontId="0" fillId="0" borderId="0" xfId="0" applyNumberFormat="1" applyFill="1" applyBorder="1" applyProtection="1">
      <protection locked="0"/>
    </xf>
    <xf numFmtId="1" fontId="0" fillId="0" borderId="0" xfId="0" applyNumberFormat="1" applyFill="1" applyBorder="1" applyProtection="1">
      <protection locked="0"/>
    </xf>
    <xf numFmtId="0" fontId="2" fillId="26" borderId="0" xfId="52" applyFill="1" applyBorder="1"/>
    <xf numFmtId="0" fontId="11" fillId="25" borderId="0" xfId="52" applyFont="1" applyFill="1" applyBorder="1" applyAlignment="1">
      <alignment horizontal="left"/>
    </xf>
    <xf numFmtId="0" fontId="114" fillId="25" borderId="0" xfId="52" applyFont="1" applyFill="1" applyBorder="1" applyAlignment="1">
      <alignment horizontal="left"/>
    </xf>
    <xf numFmtId="0" fontId="11" fillId="25" borderId="0" xfId="51" applyFont="1" applyFill="1" applyBorder="1" applyAlignment="1">
      <alignment horizontal="right"/>
    </xf>
    <xf numFmtId="0" fontId="0" fillId="26" borderId="22" xfId="51" applyFont="1" applyFill="1" applyBorder="1"/>
    <xf numFmtId="0" fontId="9" fillId="25" borderId="22" xfId="51" applyFont="1" applyFill="1" applyBorder="1" applyAlignment="1">
      <alignment horizontal="left"/>
    </xf>
    <xf numFmtId="0" fontId="49" fillId="25" borderId="22" xfId="51" applyFont="1" applyFill="1" applyBorder="1" applyAlignment="1">
      <alignment horizontal="left"/>
    </xf>
    <xf numFmtId="0" fontId="0" fillId="0" borderId="22" xfId="51" applyFont="1" applyBorder="1"/>
    <xf numFmtId="0" fontId="16" fillId="0" borderId="0" xfId="51" applyFont="1" applyBorder="1" applyAlignment="1">
      <alignment vertical="top"/>
    </xf>
    <xf numFmtId="0" fontId="5" fillId="25" borderId="0" xfId="51" applyFont="1" applyFill="1" applyBorder="1"/>
    <xf numFmtId="0" fontId="11" fillId="25" borderId="11" xfId="51" applyFont="1" applyFill="1" applyBorder="1" applyAlignment="1">
      <alignment horizontal="center" vertical="center"/>
    </xf>
    <xf numFmtId="0" fontId="11" fillId="25" borderId="0" xfId="51" applyFont="1" applyFill="1" applyBorder="1" applyAlignment="1">
      <alignment horizontal="center" vertical="center"/>
    </xf>
    <xf numFmtId="49" fontId="11" fillId="25" borderId="0" xfId="51" applyNumberFormat="1" applyFont="1" applyFill="1" applyBorder="1" applyAlignment="1">
      <alignment horizontal="center" vertical="center" wrapText="1"/>
    </xf>
    <xf numFmtId="0" fontId="9" fillId="26" borderId="0" xfId="51" applyFont="1" applyFill="1" applyBorder="1" applyAlignment="1">
      <alignment horizontal="center"/>
    </xf>
    <xf numFmtId="0" fontId="16" fillId="25" borderId="0" xfId="51" applyFont="1" applyFill="1" applyBorder="1" applyAlignment="1">
      <alignment horizontal="center"/>
    </xf>
    <xf numFmtId="1" fontId="16" fillId="25" borderId="10" xfId="51" applyNumberFormat="1" applyFont="1" applyFill="1" applyBorder="1" applyAlignment="1">
      <alignment horizontal="center"/>
    </xf>
    <xf numFmtId="0" fontId="9" fillId="25" borderId="19" xfId="51" applyFont="1" applyFill="1" applyBorder="1" applyAlignment="1">
      <alignment horizontal="center"/>
    </xf>
    <xf numFmtId="0" fontId="9" fillId="25" borderId="0" xfId="51" applyFont="1" applyFill="1" applyAlignment="1">
      <alignment horizontal="center"/>
    </xf>
    <xf numFmtId="0" fontId="9" fillId="0" borderId="0" xfId="51" applyFont="1" applyAlignment="1">
      <alignment horizontal="center"/>
    </xf>
    <xf numFmtId="165" fontId="12" fillId="27" borderId="0" xfId="61" applyNumberFormat="1" applyFont="1" applyFill="1" applyBorder="1" applyAlignment="1">
      <alignment horizontal="center" wrapText="1"/>
    </xf>
    <xf numFmtId="165" fontId="11" fillId="27" borderId="0" xfId="61" applyNumberFormat="1" applyFont="1" applyFill="1" applyBorder="1" applyAlignment="1">
      <alignment horizontal="center" wrapText="1"/>
    </xf>
    <xf numFmtId="4" fontId="113" fillId="27" borderId="0" xfId="61" applyNumberFormat="1" applyFont="1" applyFill="1" applyBorder="1" applyAlignment="1">
      <alignment horizontal="right" wrapText="1" indent="4"/>
    </xf>
    <xf numFmtId="165" fontId="135" fillId="27" borderId="0" xfId="61" applyNumberFormat="1" applyFont="1" applyFill="1" applyBorder="1" applyAlignment="1">
      <alignment horizontal="center" wrapText="1"/>
    </xf>
    <xf numFmtId="0" fontId="11" fillId="42" borderId="0" xfId="61" applyFont="1" applyFill="1" applyBorder="1" applyAlignment="1">
      <alignment horizontal="left"/>
    </xf>
    <xf numFmtId="167" fontId="8" fillId="37" borderId="0" xfId="70" applyNumberFormat="1" applyFont="1" applyFill="1" applyBorder="1" applyAlignment="1">
      <alignment horizontal="right" indent="3"/>
    </xf>
    <xf numFmtId="4" fontId="11" fillId="42" borderId="0" xfId="61" applyNumberFormat="1" applyFont="1" applyFill="1" applyBorder="1" applyAlignment="1">
      <alignment horizontal="right" wrapText="1" indent="4"/>
    </xf>
    <xf numFmtId="0" fontId="11" fillId="26" borderId="13" xfId="70" applyFont="1" applyFill="1" applyBorder="1" applyAlignment="1">
      <alignment horizontal="center"/>
    </xf>
    <xf numFmtId="0" fontId="11" fillId="25" borderId="11" xfId="70" applyFont="1" applyFill="1" applyBorder="1" applyAlignment="1">
      <alignment horizontal="center"/>
    </xf>
    <xf numFmtId="0" fontId="16" fillId="25" borderId="0" xfId="62" applyFont="1" applyFill="1" applyBorder="1" applyAlignment="1">
      <alignment horizontal="right"/>
    </xf>
    <xf numFmtId="0" fontId="9" fillId="25" borderId="22" xfId="62" applyFont="1" applyFill="1" applyBorder="1" applyAlignment="1">
      <alignment horizontal="left"/>
    </xf>
    <xf numFmtId="0" fontId="11" fillId="25" borderId="0" xfId="71" applyFont="1" applyFill="1" applyBorder="1" applyAlignment="1">
      <alignment horizontal="left" indent="6"/>
    </xf>
    <xf numFmtId="0" fontId="11" fillId="25" borderId="10" xfId="79" applyFont="1" applyFill="1" applyBorder="1" applyAlignment="1">
      <alignment horizontal="center" vertical="center" wrapText="1"/>
    </xf>
    <xf numFmtId="0" fontId="58" fillId="25" borderId="12" xfId="121" applyFont="1" applyFill="1" applyBorder="1" applyAlignment="1">
      <alignment horizontal="center" vertical="center"/>
    </xf>
    <xf numFmtId="0" fontId="4" fillId="26" borderId="0" xfId="0" applyFont="1" applyFill="1" applyBorder="1" applyAlignment="1">
      <alignment vertical="center"/>
    </xf>
    <xf numFmtId="3" fontId="58" fillId="24" borderId="0" xfId="40" applyNumberFormat="1" applyFont="1" applyFill="1" applyBorder="1" applyAlignment="1">
      <alignment horizontal="left" wrapText="1"/>
    </xf>
    <xf numFmtId="0" fontId="11" fillId="25" borderId="0" xfId="79" applyFont="1" applyFill="1" applyBorder="1" applyAlignment="1">
      <alignment horizontal="center" vertical="center" wrapText="1"/>
    </xf>
    <xf numFmtId="3" fontId="97" fillId="25" borderId="0" xfId="79" applyNumberFormat="1" applyFont="1" applyFill="1" applyBorder="1" applyAlignment="1">
      <alignment vertical="center"/>
    </xf>
    <xf numFmtId="3" fontId="97" fillId="25" borderId="0" xfId="79" applyNumberFormat="1" applyFont="1" applyFill="1" applyBorder="1" applyAlignment="1">
      <alignment horizontal="right" vertical="center"/>
    </xf>
    <xf numFmtId="3" fontId="136" fillId="25" borderId="0" xfId="79" applyNumberFormat="1" applyFont="1" applyFill="1" applyBorder="1" applyAlignment="1">
      <alignment horizontal="right" vertical="center" indent="1"/>
    </xf>
    <xf numFmtId="3" fontId="9" fillId="26" borderId="0" xfId="0" applyNumberFormat="1" applyFont="1" applyFill="1" applyBorder="1" applyAlignment="1">
      <alignment horizontal="right" vertical="center"/>
    </xf>
    <xf numFmtId="3" fontId="4" fillId="26" borderId="0" xfId="0" applyNumberFormat="1" applyFont="1" applyFill="1" applyBorder="1" applyAlignment="1">
      <alignment horizontal="right" vertical="center"/>
    </xf>
    <xf numFmtId="3" fontId="97" fillId="25" borderId="51" xfId="79" applyNumberFormat="1" applyFont="1" applyFill="1" applyBorder="1" applyAlignment="1">
      <alignment vertical="center"/>
    </xf>
    <xf numFmtId="3" fontId="9" fillId="25" borderId="0" xfId="79" applyNumberFormat="1" applyFont="1" applyFill="1" applyBorder="1" applyAlignment="1">
      <alignment vertical="center"/>
    </xf>
    <xf numFmtId="0" fontId="8" fillId="26" borderId="13" xfId="0" applyFont="1" applyFill="1" applyBorder="1" applyAlignment="1">
      <alignment horizontal="center"/>
    </xf>
    <xf numFmtId="0" fontId="11" fillId="26" borderId="13" xfId="70" applyFont="1" applyFill="1" applyBorder="1" applyAlignment="1">
      <alignment horizontal="center"/>
    </xf>
    <xf numFmtId="0" fontId="11" fillId="25" borderId="18" xfId="63" applyFont="1" applyFill="1" applyBorder="1" applyAlignment="1">
      <alignment horizontal="left" indent="6"/>
    </xf>
    <xf numFmtId="0" fontId="11" fillId="25" borderId="0" xfId="0" applyFont="1" applyFill="1" applyBorder="1" applyAlignment="1">
      <alignment horizontal="center"/>
    </xf>
    <xf numFmtId="0" fontId="11" fillId="25" borderId="13" xfId="70" applyFont="1" applyFill="1" applyBorder="1" applyAlignment="1"/>
    <xf numFmtId="0" fontId="16" fillId="25" borderId="0" xfId="63" applyFont="1" applyFill="1" applyBorder="1" applyAlignment="1">
      <alignment horizontal="center"/>
    </xf>
    <xf numFmtId="1" fontId="12" fillId="25" borderId="0" xfId="63" applyNumberFormat="1" applyFont="1" applyFill="1" applyBorder="1" applyAlignment="1">
      <alignment horizontal="center" vertical="center" wrapText="1"/>
    </xf>
    <xf numFmtId="0" fontId="2" fillId="0" borderId="0" xfId="63"/>
    <xf numFmtId="3" fontId="2" fillId="0" borderId="0" xfId="58" applyNumberFormat="1" applyFont="1" applyBorder="1" applyAlignment="1">
      <alignment horizontal="center"/>
    </xf>
    <xf numFmtId="0" fontId="138" fillId="25" borderId="0" xfId="63" applyFont="1" applyFill="1" applyBorder="1" applyAlignment="1">
      <alignment horizontal="center" vertical="center"/>
    </xf>
    <xf numFmtId="0" fontId="54" fillId="25" borderId="0" xfId="63" applyFont="1" applyFill="1" applyBorder="1" applyAlignment="1">
      <alignment horizontal="center" vertical="center"/>
    </xf>
    <xf numFmtId="0" fontId="8" fillId="25" borderId="0" xfId="63" applyFont="1" applyFill="1" applyBorder="1" applyAlignment="1">
      <alignment horizontal="right"/>
    </xf>
    <xf numFmtId="0" fontId="48" fillId="25" borderId="0" xfId="63" applyFont="1" applyFill="1" applyBorder="1" applyAlignment="1">
      <alignment horizontal="right" vertical="center" wrapText="1"/>
    </xf>
    <xf numFmtId="0" fontId="2" fillId="25" borderId="0" xfId="63" applyFill="1" applyBorder="1" applyAlignment="1">
      <alignment horizontal="right" vertical="center"/>
    </xf>
    <xf numFmtId="0" fontId="85" fillId="25" borderId="0" xfId="63" applyFont="1" applyFill="1" applyBorder="1" applyAlignment="1">
      <alignment horizontal="left" vertical="center"/>
    </xf>
    <xf numFmtId="0" fontId="6" fillId="25" borderId="19" xfId="63" applyFont="1" applyFill="1" applyBorder="1" applyAlignment="1">
      <alignment horizontal="right" vertical="center"/>
    </xf>
    <xf numFmtId="1" fontId="12" fillId="25" borderId="0" xfId="63" applyNumberFormat="1" applyFont="1" applyFill="1" applyBorder="1" applyAlignment="1">
      <alignment horizontal="right" vertical="center" wrapText="1"/>
    </xf>
    <xf numFmtId="1" fontId="12" fillId="0" borderId="0" xfId="63" applyNumberFormat="1" applyFont="1" applyBorder="1" applyAlignment="1">
      <alignment horizontal="right" vertical="center" wrapText="1"/>
    </xf>
    <xf numFmtId="0" fontId="12" fillId="0" borderId="0" xfId="63" applyFont="1" applyBorder="1" applyAlignment="1">
      <alignment horizontal="right" vertical="center" wrapText="1"/>
    </xf>
    <xf numFmtId="0" fontId="18" fillId="25" borderId="0" xfId="63" applyFont="1" applyFill="1" applyBorder="1" applyAlignment="1">
      <alignment horizontal="center" vertical="center" wrapText="1"/>
    </xf>
    <xf numFmtId="0" fontId="57" fillId="25" borderId="0" xfId="63" applyFont="1" applyFill="1" applyBorder="1" applyAlignment="1">
      <alignment vertical="center"/>
    </xf>
    <xf numFmtId="0" fontId="85" fillId="24" borderId="0" xfId="66" applyFont="1" applyFill="1" applyBorder="1" applyAlignment="1">
      <alignment horizontal="center" vertical="top"/>
    </xf>
    <xf numFmtId="0" fontId="97" fillId="25" borderId="0" xfId="63" applyFont="1" applyFill="1" applyBorder="1" applyAlignment="1">
      <alignment horizontal="left" vertical="top" wrapText="1"/>
    </xf>
    <xf numFmtId="0" fontId="54" fillId="25" borderId="19" xfId="63" applyFont="1" applyFill="1" applyBorder="1"/>
    <xf numFmtId="1" fontId="18" fillId="25" borderId="0" xfId="63" applyNumberFormat="1" applyFont="1" applyFill="1" applyBorder="1" applyAlignment="1">
      <alignment horizontal="center" vertical="center" wrapText="1"/>
    </xf>
    <xf numFmtId="1" fontId="18" fillId="0" borderId="0" xfId="63" applyNumberFormat="1" applyFont="1" applyBorder="1" applyAlignment="1">
      <alignment horizontal="center" vertical="center" wrapText="1"/>
    </xf>
    <xf numFmtId="0" fontId="18" fillId="0" borderId="0" xfId="63" applyFont="1" applyBorder="1" applyAlignment="1">
      <alignment horizontal="center" vertical="center" wrapText="1"/>
    </xf>
    <xf numFmtId="0" fontId="11" fillId="25" borderId="0" xfId="63" applyFont="1" applyFill="1" applyBorder="1" applyAlignment="1">
      <alignment horizontal="center" vertical="center" wrapText="1"/>
    </xf>
    <xf numFmtId="0" fontId="49" fillId="25" borderId="0" xfId="63" applyFont="1" applyFill="1" applyBorder="1"/>
    <xf numFmtId="0" fontId="9" fillId="25" borderId="0" xfId="63" applyFont="1" applyFill="1" applyBorder="1" applyAlignment="1">
      <alignment horizontal="justify" vertical="top"/>
    </xf>
    <xf numFmtId="0" fontId="9" fillId="25" borderId="0" xfId="63" applyFont="1" applyFill="1" applyBorder="1" applyAlignment="1">
      <alignment horizontal="left" vertical="top" wrapText="1"/>
    </xf>
    <xf numFmtId="1" fontId="11" fillId="25" borderId="0" xfId="63" applyNumberFormat="1" applyFont="1" applyFill="1" applyBorder="1" applyAlignment="1">
      <alignment horizontal="center" vertical="center" wrapText="1"/>
    </xf>
    <xf numFmtId="1" fontId="11" fillId="0" borderId="0" xfId="63" applyNumberFormat="1" applyFont="1" applyBorder="1" applyAlignment="1">
      <alignment horizontal="center" vertical="center" wrapText="1"/>
    </xf>
    <xf numFmtId="0" fontId="11" fillId="0" borderId="0" xfId="63" applyFont="1" applyBorder="1" applyAlignment="1">
      <alignment horizontal="center" vertical="center" wrapText="1"/>
    </xf>
    <xf numFmtId="1" fontId="48" fillId="0" borderId="0" xfId="63" applyNumberFormat="1" applyFont="1" applyBorder="1" applyAlignment="1">
      <alignment horizontal="center" vertical="center" wrapText="1"/>
    </xf>
    <xf numFmtId="0" fontId="97" fillId="24" borderId="0" xfId="66" applyFont="1" applyFill="1" applyBorder="1" applyAlignment="1">
      <alignment horizontal="left" vertical="top"/>
    </xf>
    <xf numFmtId="0" fontId="11" fillId="0" borderId="0" xfId="63" applyFont="1" applyBorder="1" applyAlignment="1">
      <alignment horizontal="center" vertical="top" wrapText="1"/>
    </xf>
    <xf numFmtId="0" fontId="49" fillId="25" borderId="0" xfId="0" applyFont="1" applyFill="1" applyBorder="1" applyAlignment="1"/>
    <xf numFmtId="0" fontId="29" fillId="25" borderId="0" xfId="63" applyFont="1" applyFill="1" applyBorder="1" applyAlignment="1"/>
    <xf numFmtId="0" fontId="50" fillId="24" borderId="0" xfId="66" applyFont="1" applyFill="1" applyBorder="1" applyAlignment="1">
      <alignment horizontal="left"/>
    </xf>
    <xf numFmtId="0" fontId="29" fillId="25" borderId="0" xfId="0" applyFont="1" applyFill="1" applyBorder="1" applyAlignment="1">
      <alignment horizontal="justify"/>
    </xf>
    <xf numFmtId="167" fontId="29" fillId="25" borderId="0" xfId="0" applyNumberFormat="1" applyFont="1" applyFill="1" applyBorder="1" applyAlignment="1">
      <alignment horizontal="right"/>
    </xf>
    <xf numFmtId="0" fontId="139" fillId="26" borderId="0" xfId="0" applyFont="1" applyFill="1" applyBorder="1" applyAlignment="1"/>
    <xf numFmtId="3" fontId="12" fillId="26" borderId="0" xfId="63" applyNumberFormat="1" applyFont="1" applyFill="1" applyBorder="1" applyAlignment="1">
      <alignment horizontal="center"/>
    </xf>
    <xf numFmtId="167" fontId="16" fillId="26" borderId="0" xfId="0" applyNumberFormat="1" applyFont="1" applyFill="1" applyBorder="1" applyAlignment="1">
      <alignment horizontal="right"/>
    </xf>
    <xf numFmtId="0" fontId="16" fillId="26" borderId="0" xfId="0" applyFont="1" applyFill="1" applyBorder="1" applyAlignment="1">
      <alignment horizontal="justify"/>
    </xf>
    <xf numFmtId="0" fontId="48" fillId="26" borderId="0" xfId="0" applyFont="1" applyFill="1" applyBorder="1" applyAlignment="1"/>
    <xf numFmtId="0" fontId="48" fillId="25" borderId="0" xfId="0" applyFont="1" applyFill="1" applyBorder="1" applyAlignment="1"/>
    <xf numFmtId="0" fontId="6" fillId="25" borderId="19" xfId="63" applyFont="1" applyFill="1" applyBorder="1" applyAlignment="1"/>
    <xf numFmtId="1" fontId="48" fillId="0" borderId="0" xfId="63" applyNumberFormat="1" applyFont="1" applyBorder="1" applyAlignment="1">
      <alignment horizontal="center" wrapText="1"/>
    </xf>
    <xf numFmtId="1" fontId="11" fillId="0" borderId="0" xfId="0" applyNumberFormat="1" applyFont="1" applyBorder="1" applyAlignment="1">
      <alignment horizontal="center"/>
    </xf>
    <xf numFmtId="0" fontId="11" fillId="0" borderId="0" xfId="0" applyFont="1" applyBorder="1" applyAlignment="1">
      <alignment horizontal="center"/>
    </xf>
    <xf numFmtId="49" fontId="12" fillId="25" borderId="0" xfId="63" applyNumberFormat="1" applyFont="1" applyFill="1" applyBorder="1" applyAlignment="1">
      <alignment horizontal="left"/>
    </xf>
    <xf numFmtId="3" fontId="124" fillId="25" borderId="0" xfId="63" applyNumberFormat="1" applyFont="1" applyFill="1" applyBorder="1" applyAlignment="1">
      <alignment horizontal="right"/>
    </xf>
    <xf numFmtId="49" fontId="12" fillId="26" borderId="0" xfId="122" applyNumberFormat="1" applyFont="1" applyFill="1" applyBorder="1" applyAlignment="1">
      <alignment horizontal="right"/>
    </xf>
    <xf numFmtId="0" fontId="58" fillId="25" borderId="12" xfId="121" applyFont="1" applyFill="1" applyBorder="1" applyAlignment="1">
      <alignment horizontal="center" vertical="center"/>
    </xf>
    <xf numFmtId="0" fontId="85" fillId="25" borderId="0" xfId="70" applyFont="1" applyFill="1" applyBorder="1" applyAlignment="1">
      <alignment horizontal="left"/>
    </xf>
    <xf numFmtId="0" fontId="3" fillId="0" borderId="0" xfId="70" applyFont="1" applyAlignment="1">
      <alignment horizontal="right"/>
    </xf>
    <xf numFmtId="0" fontId="11" fillId="25" borderId="52" xfId="70" applyFont="1" applyFill="1" applyBorder="1" applyAlignment="1">
      <alignment horizontal="center"/>
    </xf>
    <xf numFmtId="0" fontId="11" fillId="25" borderId="11" xfId="70" applyFont="1" applyFill="1" applyBorder="1" applyAlignment="1">
      <alignment horizontal="center"/>
    </xf>
    <xf numFmtId="0" fontId="11" fillId="25" borderId="18" xfId="70" applyFont="1" applyFill="1" applyBorder="1" applyAlignment="1">
      <alignment horizontal="right"/>
    </xf>
    <xf numFmtId="0" fontId="9" fillId="25" borderId="22" xfId="70" applyFont="1" applyFill="1" applyBorder="1" applyAlignment="1">
      <alignment horizontal="left"/>
    </xf>
    <xf numFmtId="0" fontId="94" fillId="26" borderId="0" xfId="70" applyFont="1" applyFill="1" applyBorder="1" applyAlignment="1">
      <alignment horizontal="left"/>
    </xf>
    <xf numFmtId="3" fontId="94" fillId="26" borderId="0" xfId="70" applyNumberFormat="1" applyFont="1" applyFill="1" applyBorder="1" applyAlignment="1">
      <alignment horizontal="left"/>
    </xf>
    <xf numFmtId="166" fontId="2" fillId="0" borderId="0" xfId="70" applyNumberFormat="1"/>
    <xf numFmtId="167" fontId="49" fillId="0" borderId="0" xfId="53" applyNumberFormat="1" applyFont="1"/>
    <xf numFmtId="165" fontId="67" fillId="26" borderId="0" xfId="70" applyNumberFormat="1" applyFont="1" applyFill="1" applyBorder="1" applyAlignment="1">
      <alignment horizontal="center" vertical="center"/>
    </xf>
    <xf numFmtId="165" fontId="67" fillId="26" borderId="0" xfId="70" applyNumberFormat="1" applyFont="1" applyFill="1" applyBorder="1" applyAlignment="1">
      <alignment horizontal="right" vertical="center" wrapText="1"/>
    </xf>
    <xf numFmtId="1" fontId="97" fillId="25" borderId="0" xfId="63" applyNumberFormat="1" applyFont="1" applyFill="1" applyBorder="1" applyAlignment="1">
      <alignment horizontal="right" vertical="center"/>
    </xf>
    <xf numFmtId="1" fontId="9" fillId="25" borderId="0" xfId="63" applyNumberFormat="1" applyFont="1" applyFill="1" applyBorder="1" applyAlignment="1">
      <alignment horizontal="right" vertical="center"/>
    </xf>
    <xf numFmtId="3" fontId="140" fillId="25" borderId="12" xfId="63" quotePrefix="1" applyNumberFormat="1" applyFont="1" applyFill="1" applyBorder="1" applyAlignment="1">
      <alignment horizontal="center" vertical="center" wrapText="1"/>
    </xf>
    <xf numFmtId="0" fontId="51" fillId="38" borderId="0" xfId="62" applyFont="1" applyFill="1" applyAlignment="1">
      <alignment horizontal="center" vertical="center"/>
    </xf>
    <xf numFmtId="172" fontId="129" fillId="35" borderId="0" xfId="62" applyNumberFormat="1" applyFont="1" applyFill="1" applyBorder="1" applyAlignment="1">
      <alignment horizontal="center" vertical="center" wrapText="1"/>
    </xf>
    <xf numFmtId="172" fontId="129" fillId="35" borderId="0" xfId="62" applyNumberFormat="1" applyFont="1" applyFill="1" applyBorder="1" applyAlignment="1">
      <alignment horizontal="center" vertical="center"/>
    </xf>
    <xf numFmtId="0" fontId="3" fillId="0" borderId="0" xfId="62" applyFont="1" applyAlignment="1">
      <alignment horizontal="right"/>
    </xf>
    <xf numFmtId="164" fontId="12" fillId="38" borderId="0" xfId="40" applyNumberFormat="1" applyFont="1" applyFill="1" applyBorder="1" applyAlignment="1">
      <alignment horizontal="justify" wrapText="1"/>
    </xf>
    <xf numFmtId="164" fontId="28" fillId="38" borderId="66" xfId="40" applyNumberFormat="1" applyFont="1" applyFill="1" applyBorder="1" applyAlignment="1">
      <alignment horizontal="left" vertical="center" wrapText="1"/>
    </xf>
    <xf numFmtId="164" fontId="28" fillId="38" borderId="0" xfId="40" applyNumberFormat="1" applyFont="1" applyFill="1" applyBorder="1" applyAlignment="1">
      <alignment horizontal="left" vertical="center" wrapText="1"/>
    </xf>
    <xf numFmtId="0" fontId="12" fillId="38" borderId="0" xfId="62" applyFont="1" applyFill="1" applyBorder="1" applyAlignment="1">
      <alignment vertical="center"/>
    </xf>
    <xf numFmtId="164" fontId="28" fillId="38" borderId="67" xfId="40" applyNumberFormat="1" applyFont="1" applyFill="1" applyBorder="1" applyAlignment="1">
      <alignment horizontal="left" vertical="center" wrapText="1"/>
    </xf>
    <xf numFmtId="0" fontId="12" fillId="38" borderId="0" xfId="62" applyFont="1" applyFill="1" applyBorder="1" applyAlignment="1">
      <alignment vertical="center" wrapText="1"/>
    </xf>
    <xf numFmtId="0" fontId="12" fillId="38" borderId="0" xfId="62" applyFont="1" applyFill="1" applyBorder="1" applyAlignment="1"/>
    <xf numFmtId="164" fontId="12" fillId="38" borderId="0" xfId="40" applyNumberFormat="1" applyFont="1" applyFill="1" applyBorder="1" applyAlignment="1">
      <alignment horizontal="justify" vertical="center" wrapText="1"/>
    </xf>
    <xf numFmtId="164" fontId="17" fillId="24" borderId="0" xfId="40" applyNumberFormat="1" applyFont="1" applyFill="1" applyBorder="1" applyAlignment="1">
      <alignment wrapText="1"/>
    </xf>
    <xf numFmtId="0" fontId="10" fillId="25" borderId="0" xfId="0" applyFont="1" applyFill="1" applyBorder="1" applyAlignment="1">
      <alignment horizontal="justify" vertical="top" wrapText="1"/>
    </xf>
    <xf numFmtId="0" fontId="19" fillId="25" borderId="0" xfId="0" applyFont="1" applyFill="1" applyBorder="1" applyAlignment="1">
      <alignment horizontal="justify" vertical="top" wrapText="1"/>
    </xf>
    <xf numFmtId="0" fontId="17" fillId="25" borderId="18" xfId="0" applyFont="1" applyFill="1" applyBorder="1" applyAlignment="1">
      <alignment horizontal="right" indent="6"/>
    </xf>
    <xf numFmtId="0" fontId="17" fillId="25" borderId="0" xfId="0" applyFont="1" applyFill="1" applyBorder="1" applyAlignment="1"/>
    <xf numFmtId="164" fontId="11" fillId="24" borderId="0" xfId="40" applyNumberFormat="1" applyFont="1" applyFill="1" applyBorder="1" applyAlignment="1">
      <alignment wrapText="1"/>
    </xf>
    <xf numFmtId="0" fontId="11" fillId="25" borderId="0" xfId="0" applyFont="1" applyFill="1" applyBorder="1" applyAlignment="1"/>
    <xf numFmtId="172" fontId="12" fillId="24" borderId="0" xfId="40" applyNumberFormat="1" applyFont="1" applyFill="1" applyBorder="1" applyAlignment="1">
      <alignment horizontal="left" wrapText="1"/>
    </xf>
    <xf numFmtId="172" fontId="22" fillId="24" borderId="0" xfId="40" applyNumberFormat="1" applyFont="1" applyFill="1" applyBorder="1" applyAlignment="1">
      <alignment horizontal="left" wrapText="1"/>
    </xf>
    <xf numFmtId="0" fontId="9" fillId="25" borderId="0" xfId="0" applyFont="1" applyFill="1" applyBorder="1" applyAlignment="1"/>
    <xf numFmtId="164" fontId="12" fillId="24" borderId="0" xfId="40" applyNumberFormat="1" applyFont="1" applyFill="1" applyBorder="1" applyAlignment="1">
      <alignment wrapText="1"/>
    </xf>
    <xf numFmtId="0" fontId="12" fillId="25" borderId="0" xfId="0" applyFont="1" applyFill="1" applyBorder="1" applyAlignment="1">
      <alignment horizontal="left" indent="4"/>
    </xf>
    <xf numFmtId="164" fontId="23" fillId="24" borderId="0" xfId="40" applyNumberFormat="1" applyFont="1" applyFill="1" applyBorder="1" applyAlignment="1">
      <alignment wrapText="1"/>
    </xf>
    <xf numFmtId="173" fontId="12" fillId="25" borderId="0" xfId="0" applyNumberFormat="1" applyFont="1" applyFill="1" applyBorder="1" applyAlignment="1">
      <alignment horizontal="left"/>
    </xf>
    <xf numFmtId="0" fontId="3" fillId="0" borderId="0" xfId="0" applyFont="1" applyAlignment="1">
      <alignment horizontal="right"/>
    </xf>
    <xf numFmtId="164" fontId="17" fillId="24" borderId="0" xfId="40" applyNumberFormat="1" applyFont="1" applyFill="1" applyBorder="1" applyAlignment="1">
      <alignment horizontal="left" wrapText="1"/>
    </xf>
    <xf numFmtId="0" fontId="11" fillId="25" borderId="20" xfId="0" applyFont="1" applyFill="1" applyBorder="1" applyAlignment="1">
      <alignment horizontal="center" readingOrder="1"/>
    </xf>
    <xf numFmtId="0" fontId="0" fillId="0" borderId="0" xfId="0" applyBorder="1" applyAlignment="1">
      <alignment horizontal="center" readingOrder="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173" fontId="12" fillId="25" borderId="0" xfId="0" applyNumberFormat="1" applyFont="1" applyFill="1" applyBorder="1" applyAlignment="1">
      <alignment horizontal="right"/>
    </xf>
    <xf numFmtId="173" fontId="12" fillId="25" borderId="19" xfId="0" applyNumberFormat="1" applyFont="1" applyFill="1" applyBorder="1" applyAlignment="1">
      <alignment horizontal="right"/>
    </xf>
    <xf numFmtId="0" fontId="11" fillId="25" borderId="0" xfId="0" applyFont="1" applyFill="1" applyBorder="1" applyAlignment="1">
      <alignment horizontal="justify" vertical="center" wrapText="1" readingOrder="1"/>
    </xf>
    <xf numFmtId="0" fontId="11" fillId="25" borderId="18" xfId="0" applyFont="1" applyFill="1" applyBorder="1" applyAlignment="1">
      <alignment horizontal="left" indent="5" readingOrder="1"/>
    </xf>
    <xf numFmtId="0" fontId="17" fillId="25" borderId="18" xfId="0" applyFont="1" applyFill="1" applyBorder="1" applyAlignment="1">
      <alignment horizontal="left" indent="5" readingOrder="1"/>
    </xf>
    <xf numFmtId="0" fontId="12" fillId="0" borderId="0" xfId="0" applyFont="1" applyBorder="1" applyAlignment="1">
      <alignment horizontal="justify" readingOrder="1"/>
    </xf>
    <xf numFmtId="0" fontId="11" fillId="25" borderId="0" xfId="0" applyNumberFormat="1" applyFont="1" applyFill="1" applyBorder="1" applyAlignment="1">
      <alignment horizontal="justify" vertical="center" readingOrder="1"/>
    </xf>
    <xf numFmtId="0" fontId="85" fillId="25" borderId="0" xfId="0" applyFont="1" applyFill="1" applyBorder="1" applyAlignment="1" applyProtection="1">
      <alignment horizontal="left"/>
    </xf>
    <xf numFmtId="167" fontId="85" fillId="25" borderId="0" xfId="70" applyNumberFormat="1" applyFont="1" applyFill="1" applyBorder="1" applyAlignment="1" applyProtection="1">
      <alignment horizontal="right" indent="2"/>
    </xf>
    <xf numFmtId="167" fontId="85" fillId="26" borderId="0" xfId="70" applyNumberFormat="1" applyFont="1" applyFill="1" applyBorder="1" applyAlignment="1" applyProtection="1">
      <alignment horizontal="right" indent="2"/>
    </xf>
    <xf numFmtId="0" fontId="11" fillId="25" borderId="18" xfId="0" applyFont="1" applyFill="1" applyBorder="1" applyAlignment="1" applyProtection="1">
      <alignment horizontal="right" indent="5"/>
    </xf>
    <xf numFmtId="0" fontId="16" fillId="25" borderId="0" xfId="0" applyFont="1" applyFill="1" applyBorder="1" applyAlignment="1" applyProtection="1">
      <alignment horizontal="right"/>
    </xf>
    <xf numFmtId="0" fontId="16" fillId="0" borderId="0" xfId="0" applyFont="1" applyBorder="1" applyAlignment="1" applyProtection="1">
      <alignment vertical="justify" wrapText="1"/>
    </xf>
    <xf numFmtId="0" fontId="0" fillId="0" borderId="0" xfId="0" applyBorder="1" applyAlignment="1" applyProtection="1">
      <alignment vertical="justify" wrapText="1"/>
    </xf>
    <xf numFmtId="0" fontId="11" fillId="26" borderId="52" xfId="0" applyFont="1" applyFill="1" applyBorder="1" applyAlignment="1" applyProtection="1">
      <alignment horizontal="center"/>
    </xf>
    <xf numFmtId="167" fontId="12" fillId="24" borderId="0" xfId="40" applyNumberFormat="1" applyFont="1" applyFill="1" applyBorder="1" applyAlignment="1" applyProtection="1">
      <alignment horizontal="right" wrapText="1" indent="2"/>
    </xf>
    <xf numFmtId="167" fontId="12" fillId="27" borderId="0" xfId="40" applyNumberFormat="1" applyFont="1" applyFill="1" applyBorder="1" applyAlignment="1" applyProtection="1">
      <alignment horizontal="right" wrapText="1" indent="2"/>
    </xf>
    <xf numFmtId="167" fontId="85" fillId="24" borderId="0" xfId="40" applyNumberFormat="1" applyFont="1" applyFill="1" applyBorder="1" applyAlignment="1" applyProtection="1">
      <alignment horizontal="right" wrapText="1" indent="2"/>
    </xf>
    <xf numFmtId="167" fontId="85" fillId="27" borderId="0" xfId="40" applyNumberFormat="1" applyFont="1" applyFill="1" applyBorder="1" applyAlignment="1" applyProtection="1">
      <alignment horizontal="right" wrapText="1" indent="2"/>
    </xf>
    <xf numFmtId="168" fontId="12" fillId="24" borderId="0" xfId="40" applyNumberFormat="1" applyFont="1" applyFill="1" applyBorder="1" applyAlignment="1" applyProtection="1">
      <alignment horizontal="right" wrapText="1" indent="2"/>
    </xf>
    <xf numFmtId="168" fontId="12" fillId="27" borderId="0" xfId="40" applyNumberFormat="1" applyFont="1" applyFill="1" applyBorder="1" applyAlignment="1" applyProtection="1">
      <alignment horizontal="right" wrapText="1" indent="2"/>
    </xf>
    <xf numFmtId="173" fontId="12" fillId="25" borderId="0" xfId="0" applyNumberFormat="1" applyFont="1" applyFill="1" applyBorder="1" applyAlignment="1" applyProtection="1">
      <alignment horizontal="left"/>
    </xf>
    <xf numFmtId="0" fontId="3" fillId="0" borderId="0" xfId="0" applyFont="1" applyFill="1" applyAlignment="1" applyProtection="1">
      <alignment horizontal="right"/>
      <protection locked="0"/>
    </xf>
    <xf numFmtId="0" fontId="16" fillId="0" borderId="0" xfId="0" applyFont="1" applyBorder="1" applyAlignment="1" applyProtection="1">
      <alignment vertical="top"/>
    </xf>
    <xf numFmtId="167" fontId="85" fillId="25" borderId="0" xfId="0" applyNumberFormat="1" applyFont="1" applyFill="1" applyBorder="1" applyAlignment="1" applyProtection="1">
      <alignment horizontal="right" indent="2"/>
    </xf>
    <xf numFmtId="167" fontId="85" fillId="26" borderId="0" xfId="0" applyNumberFormat="1" applyFont="1" applyFill="1" applyBorder="1" applyAlignment="1" applyProtection="1">
      <alignment horizontal="right" indent="2"/>
    </xf>
    <xf numFmtId="0" fontId="11" fillId="25" borderId="0" xfId="0" applyFont="1" applyFill="1" applyBorder="1" applyAlignment="1" applyProtection="1">
      <alignment horizontal="left" indent="4"/>
    </xf>
    <xf numFmtId="0" fontId="16"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7" fontId="12" fillId="29" borderId="0" xfId="60" applyNumberFormat="1" applyFont="1" applyFill="1" applyBorder="1" applyAlignment="1" applyProtection="1">
      <alignment horizontal="right" wrapText="1" indent="2"/>
    </xf>
    <xf numFmtId="167" fontId="12" fillId="45" borderId="0" xfId="60" applyNumberFormat="1" applyFont="1" applyFill="1" applyBorder="1" applyAlignment="1" applyProtection="1">
      <alignment horizontal="right" wrapText="1" indent="2"/>
    </xf>
    <xf numFmtId="0" fontId="11" fillId="24" borderId="0" xfId="40" applyFont="1" applyFill="1" applyBorder="1" applyAlignment="1" applyProtection="1">
      <alignment horizontal="left" indent="2"/>
    </xf>
    <xf numFmtId="168" fontId="11" fillId="24" borderId="0" xfId="40" applyNumberFormat="1" applyFont="1" applyFill="1" applyBorder="1" applyAlignment="1" applyProtection="1">
      <alignment horizontal="right" wrapText="1" indent="2"/>
    </xf>
    <xf numFmtId="168" fontId="11" fillId="27" borderId="0" xfId="40" applyNumberFormat="1" applyFont="1" applyFill="1" applyBorder="1" applyAlignment="1" applyProtection="1">
      <alignment horizontal="right" wrapText="1" indent="2"/>
    </xf>
    <xf numFmtId="169" fontId="12" fillId="27" borderId="0" xfId="40" applyNumberFormat="1" applyFont="1" applyFill="1" applyBorder="1" applyAlignment="1" applyProtection="1">
      <alignment horizontal="right" wrapText="1" indent="2"/>
    </xf>
    <xf numFmtId="0" fontId="12" fillId="24" borderId="0" xfId="40" applyFont="1" applyFill="1" applyBorder="1" applyAlignment="1" applyProtection="1">
      <alignment horizontal="left" indent="1"/>
    </xf>
    <xf numFmtId="165" fontId="12" fillId="25" borderId="0" xfId="0" applyNumberFormat="1" applyFont="1" applyFill="1" applyBorder="1" applyAlignment="1" applyProtection="1">
      <alignment horizontal="right" indent="2"/>
    </xf>
    <xf numFmtId="165" fontId="12" fillId="26" borderId="0" xfId="0" applyNumberFormat="1" applyFont="1" applyFill="1" applyBorder="1" applyAlignment="1" applyProtection="1">
      <alignment horizontal="right" indent="2"/>
    </xf>
    <xf numFmtId="0" fontId="11" fillId="24" borderId="0" xfId="40" applyFont="1" applyFill="1" applyBorder="1" applyAlignment="1" applyProtection="1">
      <alignment horizontal="left" wrapText="1"/>
    </xf>
    <xf numFmtId="169" fontId="12" fillId="24" borderId="0" xfId="40" applyNumberFormat="1" applyFont="1" applyFill="1" applyBorder="1" applyAlignment="1" applyProtection="1">
      <alignment horizontal="right" wrapText="1" indent="2"/>
    </xf>
    <xf numFmtId="173" fontId="12" fillId="25" borderId="0" xfId="0" applyNumberFormat="1" applyFont="1" applyFill="1" applyBorder="1" applyAlignment="1" applyProtection="1">
      <alignment horizontal="right"/>
    </xf>
    <xf numFmtId="0" fontId="3" fillId="0" borderId="0" xfId="0" applyFont="1" applyAlignment="1" applyProtection="1">
      <alignment horizontal="right"/>
      <protection locked="0"/>
    </xf>
    <xf numFmtId="0" fontId="16" fillId="25" borderId="0" xfId="0" applyFont="1" applyFill="1" applyBorder="1" applyAlignment="1" applyProtection="1">
      <alignment vertical="top"/>
    </xf>
    <xf numFmtId="165" fontId="85" fillId="25" borderId="0" xfId="0" applyNumberFormat="1" applyFont="1" applyFill="1" applyBorder="1" applyAlignment="1" applyProtection="1">
      <alignment horizontal="right" indent="2"/>
    </xf>
    <xf numFmtId="165" fontId="85" fillId="26" borderId="0" xfId="0" applyNumberFormat="1" applyFont="1" applyFill="1" applyBorder="1" applyAlignment="1" applyProtection="1">
      <alignment horizontal="right" indent="2"/>
    </xf>
    <xf numFmtId="0" fontId="11" fillId="25" borderId="0" xfId="0" applyFont="1" applyFill="1" applyBorder="1" applyAlignment="1" applyProtection="1">
      <alignment horizontal="right" indent="6"/>
    </xf>
    <xf numFmtId="165" fontId="12" fillId="24" borderId="0" xfId="40" applyNumberFormat="1" applyFont="1" applyFill="1" applyBorder="1" applyAlignment="1" applyProtection="1">
      <alignment horizontal="right" wrapText="1" indent="2"/>
    </xf>
    <xf numFmtId="165" fontId="12" fillId="27" borderId="0" xfId="40" applyNumberFormat="1" applyFont="1" applyFill="1" applyBorder="1" applyAlignment="1" applyProtection="1">
      <alignment horizontal="right" wrapText="1" indent="2"/>
    </xf>
    <xf numFmtId="165" fontId="23" fillId="25" borderId="0" xfId="0" applyNumberFormat="1" applyFont="1" applyFill="1" applyBorder="1" applyAlignment="1" applyProtection="1">
      <alignment horizontal="right" indent="2"/>
    </xf>
    <xf numFmtId="165" fontId="23" fillId="26" borderId="0" xfId="0" applyNumberFormat="1" applyFont="1" applyFill="1" applyBorder="1" applyAlignment="1" applyProtection="1">
      <alignment horizontal="right" indent="2"/>
    </xf>
    <xf numFmtId="167" fontId="85" fillId="26" borderId="10" xfId="0" applyNumberFormat="1" applyFont="1" applyFill="1" applyBorder="1" applyAlignment="1" applyProtection="1">
      <alignment horizontal="center"/>
    </xf>
    <xf numFmtId="167" fontId="85" fillId="26" borderId="0" xfId="0" applyNumberFormat="1" applyFont="1" applyFill="1" applyBorder="1" applyAlignment="1" applyProtection="1">
      <alignment horizontal="center"/>
    </xf>
    <xf numFmtId="167" fontId="12" fillId="26" borderId="0" xfId="0" applyNumberFormat="1" applyFont="1" applyFill="1" applyBorder="1" applyAlignment="1" applyProtection="1">
      <alignment horizontal="center"/>
    </xf>
    <xf numFmtId="167" fontId="11" fillId="26" borderId="0" xfId="0" applyNumberFormat="1" applyFont="1" applyFill="1" applyBorder="1" applyAlignment="1" applyProtection="1">
      <alignment horizontal="center"/>
    </xf>
    <xf numFmtId="0" fontId="91" fillId="25" borderId="0" xfId="0" applyFont="1" applyFill="1" applyBorder="1" applyAlignment="1" applyProtection="1">
      <alignment horizontal="center"/>
    </xf>
    <xf numFmtId="0" fontId="29" fillId="25" borderId="0" xfId="62" applyFont="1" applyFill="1" applyBorder="1" applyAlignment="1">
      <alignment wrapText="1"/>
    </xf>
    <xf numFmtId="0" fontId="16" fillId="25" borderId="0" xfId="62" applyFont="1" applyFill="1" applyBorder="1" applyAlignment="1">
      <alignment wrapText="1"/>
    </xf>
    <xf numFmtId="0" fontId="60" fillId="25" borderId="0" xfId="62" applyFont="1" applyFill="1" applyBorder="1" applyAlignment="1">
      <alignment horizontal="justify" vertical="center" wrapText="1"/>
    </xf>
    <xf numFmtId="0" fontId="16" fillId="25" borderId="0" xfId="62" applyFont="1" applyFill="1" applyBorder="1" applyAlignment="1">
      <alignment horizontal="right"/>
    </xf>
    <xf numFmtId="0" fontId="95" fillId="25" borderId="24" xfId="62" applyFont="1" applyFill="1" applyBorder="1" applyAlignment="1">
      <alignment horizontal="center" vertical="center"/>
    </xf>
    <xf numFmtId="0" fontId="95" fillId="25" borderId="25" xfId="62" applyFont="1" applyFill="1" applyBorder="1" applyAlignment="1">
      <alignment horizontal="center" vertical="center"/>
    </xf>
    <xf numFmtId="0" fontId="11" fillId="25" borderId="13" xfId="62" applyFont="1" applyFill="1" applyBorder="1" applyAlignment="1">
      <alignment horizontal="center"/>
    </xf>
    <xf numFmtId="0" fontId="16" fillId="25" borderId="0" xfId="62" applyFont="1" applyFill="1" applyBorder="1" applyAlignment="1">
      <alignment horizontal="justify" wrapText="1"/>
    </xf>
    <xf numFmtId="0" fontId="11" fillId="25" borderId="0" xfId="62" applyFont="1" applyFill="1" applyBorder="1" applyAlignment="1">
      <alignment horizontal="left" indent="6"/>
    </xf>
    <xf numFmtId="0" fontId="16" fillId="25" borderId="0" xfId="62" applyFont="1" applyFill="1" applyBorder="1" applyAlignment="1">
      <alignment horizontal="left" vertical="top"/>
    </xf>
    <xf numFmtId="0" fontId="11" fillId="26" borderId="18" xfId="0" applyFont="1" applyFill="1" applyBorder="1" applyAlignment="1">
      <alignment horizontal="right" indent="6"/>
    </xf>
    <xf numFmtId="0" fontId="9" fillId="25" borderId="23" xfId="0" applyFont="1" applyFill="1" applyBorder="1" applyAlignment="1">
      <alignment horizontal="left"/>
    </xf>
    <xf numFmtId="0" fontId="9" fillId="25" borderId="22" xfId="0" applyFont="1" applyFill="1" applyBorder="1" applyAlignment="1">
      <alignment horizontal="left"/>
    </xf>
    <xf numFmtId="0" fontId="9" fillId="25" borderId="0" xfId="0" applyFont="1" applyFill="1" applyBorder="1" applyAlignment="1">
      <alignment horizontal="left"/>
    </xf>
    <xf numFmtId="0" fontId="16" fillId="25" borderId="0" xfId="0" applyFont="1" applyFill="1" applyBorder="1" applyAlignment="1">
      <alignment horizontal="left" vertical="top"/>
    </xf>
    <xf numFmtId="0" fontId="5" fillId="25" borderId="0" xfId="0" applyFont="1" applyFill="1" applyBorder="1"/>
    <xf numFmtId="0" fontId="8" fillId="26" borderId="13" xfId="0" applyFont="1" applyFill="1" applyBorder="1" applyAlignment="1">
      <alignment horizontal="center"/>
    </xf>
    <xf numFmtId="0" fontId="85" fillId="25" borderId="0" xfId="0" applyFont="1" applyFill="1" applyBorder="1" applyAlignment="1">
      <alignment horizontal="left"/>
    </xf>
    <xf numFmtId="0" fontId="29" fillId="24" borderId="0" xfId="40" applyFont="1" applyFill="1" applyBorder="1" applyAlignment="1">
      <alignment horizontal="justify" vertical="center" wrapText="1"/>
    </xf>
    <xf numFmtId="0" fontId="16" fillId="24" borderId="0" xfId="40" applyFont="1" applyFill="1" applyBorder="1" applyAlignment="1">
      <alignment horizontal="justify" vertical="center" wrapText="1"/>
    </xf>
    <xf numFmtId="0" fontId="16" fillId="24" borderId="0" xfId="40" applyFont="1" applyFill="1" applyBorder="1" applyAlignment="1">
      <alignment horizontal="justify" vertical="top" wrapText="1"/>
    </xf>
    <xf numFmtId="0" fontId="16" fillId="25" borderId="0" xfId="70" applyFont="1" applyFill="1" applyBorder="1" applyAlignment="1">
      <alignment horizontal="left" vertical="top"/>
    </xf>
    <xf numFmtId="0" fontId="11" fillId="25" borderId="18" xfId="70" applyFont="1" applyFill="1" applyBorder="1" applyAlignment="1">
      <alignment horizontal="left" indent="6"/>
    </xf>
    <xf numFmtId="0" fontId="11" fillId="25" borderId="0" xfId="70" applyFont="1" applyFill="1" applyBorder="1" applyAlignment="1">
      <alignment horizontal="left" indent="6"/>
    </xf>
    <xf numFmtId="0" fontId="85" fillId="25" borderId="0" xfId="70" applyFont="1" applyFill="1" applyBorder="1" applyAlignment="1">
      <alignment horizontal="left"/>
    </xf>
    <xf numFmtId="0" fontId="11" fillId="26" borderId="13" xfId="70" applyFont="1" applyFill="1" applyBorder="1" applyAlignment="1">
      <alignment horizontal="center"/>
    </xf>
    <xf numFmtId="0" fontId="3" fillId="0" borderId="0" xfId="70" applyFont="1" applyAlignment="1">
      <alignment horizontal="right"/>
    </xf>
    <xf numFmtId="0" fontId="29" fillId="24" borderId="0" xfId="40" applyNumberFormat="1" applyFont="1" applyFill="1" applyBorder="1" applyAlignment="1">
      <alignment horizontal="justify" vertical="center" wrapText="1"/>
    </xf>
    <xf numFmtId="0" fontId="16" fillId="24" borderId="0" xfId="40" applyNumberFormat="1" applyFont="1" applyFill="1" applyBorder="1" applyAlignment="1">
      <alignment horizontal="justify" vertical="center" wrapText="1"/>
    </xf>
    <xf numFmtId="173" fontId="12" fillId="25" borderId="0" xfId="70" applyNumberFormat="1" applyFont="1" applyFill="1" applyBorder="1" applyAlignment="1">
      <alignment horizontal="right"/>
    </xf>
    <xf numFmtId="173" fontId="3" fillId="25" borderId="0" xfId="70" applyNumberFormat="1" applyFont="1" applyFill="1" applyBorder="1" applyAlignment="1">
      <alignment horizontal="left"/>
    </xf>
    <xf numFmtId="171" fontId="12" fillId="25" borderId="0" xfId="70" applyNumberFormat="1" applyFont="1" applyFill="1" applyBorder="1" applyAlignment="1">
      <alignment horizontal="right" wrapText="1" indent="2"/>
    </xf>
    <xf numFmtId="176" fontId="12" fillId="25" borderId="0" xfId="70" applyNumberFormat="1" applyFont="1" applyFill="1" applyBorder="1" applyAlignment="1">
      <alignment horizontal="right" wrapText="1" indent="3"/>
    </xf>
    <xf numFmtId="171" fontId="12" fillId="25" borderId="0" xfId="70" applyNumberFormat="1" applyFont="1" applyFill="1" applyBorder="1" applyAlignment="1">
      <alignment horizontal="right" indent="2"/>
    </xf>
    <xf numFmtId="171" fontId="12" fillId="25" borderId="0" xfId="70" applyNumberFormat="1" applyFont="1" applyFill="1" applyBorder="1" applyAlignment="1">
      <alignment horizontal="right"/>
    </xf>
    <xf numFmtId="0" fontId="85" fillId="25" borderId="0" xfId="79" applyFont="1" applyFill="1" applyBorder="1" applyAlignment="1">
      <alignment horizontal="left"/>
    </xf>
    <xf numFmtId="171" fontId="85" fillId="25" borderId="0" xfId="70" applyNumberFormat="1" applyFont="1" applyFill="1" applyBorder="1" applyAlignment="1">
      <alignment horizontal="right" wrapText="1" indent="2"/>
    </xf>
    <xf numFmtId="171" fontId="85" fillId="25" borderId="49" xfId="70" applyNumberFormat="1" applyFont="1" applyFill="1" applyBorder="1" applyAlignment="1">
      <alignment horizontal="right" wrapText="1" indent="2"/>
    </xf>
    <xf numFmtId="176" fontId="85" fillId="25" borderId="49" xfId="70" applyNumberFormat="1" applyFont="1" applyFill="1" applyBorder="1" applyAlignment="1">
      <alignment horizontal="right" wrapText="1" indent="3"/>
    </xf>
    <xf numFmtId="0" fontId="49" fillId="26" borderId="27" xfId="70" applyFont="1" applyFill="1" applyBorder="1" applyAlignment="1">
      <alignment horizontal="left" vertical="center"/>
    </xf>
    <xf numFmtId="0" fontId="49" fillId="26" borderId="28" xfId="70" applyFont="1" applyFill="1" applyBorder="1" applyAlignment="1">
      <alignment horizontal="left" vertical="center"/>
    </xf>
    <xf numFmtId="0" fontId="49" fillId="26" borderId="29" xfId="70" applyFont="1" applyFill="1" applyBorder="1" applyAlignment="1">
      <alignment horizontal="left" vertical="center"/>
    </xf>
    <xf numFmtId="0" fontId="2" fillId="26" borderId="0" xfId="70" applyFill="1" applyBorder="1" applyAlignment="1">
      <alignment horizontal="center"/>
    </xf>
    <xf numFmtId="0" fontId="11" fillId="25" borderId="65" xfId="70" applyNumberFormat="1" applyFont="1" applyFill="1" applyBorder="1" applyAlignment="1">
      <alignment horizontal="center" vertical="center" wrapText="1"/>
    </xf>
    <xf numFmtId="0" fontId="11" fillId="25" borderId="13" xfId="70" applyFont="1" applyFill="1" applyBorder="1" applyAlignment="1">
      <alignment horizontal="center" vertical="center" wrapText="1"/>
    </xf>
    <xf numFmtId="167" fontId="12" fillId="27" borderId="0" xfId="40" applyNumberFormat="1" applyFont="1" applyFill="1" applyBorder="1" applyAlignment="1">
      <alignment horizontal="right" wrapText="1" indent="4"/>
    </xf>
    <xf numFmtId="0" fontId="11" fillId="27" borderId="0" xfId="40" applyFont="1" applyFill="1" applyBorder="1" applyAlignment="1">
      <alignment horizontal="left" indent="1"/>
    </xf>
    <xf numFmtId="167" fontId="11" fillId="27" borderId="0" xfId="40" applyNumberFormat="1" applyFont="1" applyFill="1" applyBorder="1" applyAlignment="1">
      <alignment horizontal="right" wrapText="1" indent="4"/>
    </xf>
    <xf numFmtId="0" fontId="12" fillId="27" borderId="0" xfId="40" applyFont="1" applyFill="1" applyBorder="1" applyAlignment="1">
      <alignment horizontal="left" indent="1"/>
    </xf>
    <xf numFmtId="167" fontId="85" fillId="26" borderId="10" xfId="70" applyNumberFormat="1" applyFont="1" applyFill="1" applyBorder="1" applyAlignment="1">
      <alignment horizontal="right" indent="4"/>
    </xf>
    <xf numFmtId="0" fontId="11" fillId="25" borderId="18" xfId="70" applyFont="1" applyFill="1" applyBorder="1" applyAlignment="1">
      <alignment horizontal="left"/>
    </xf>
    <xf numFmtId="0" fontId="11" fillId="25" borderId="18" xfId="70" applyFont="1" applyFill="1" applyBorder="1" applyAlignment="1">
      <alignment horizontal="right" indent="6"/>
    </xf>
    <xf numFmtId="0" fontId="16" fillId="25" borderId="22" xfId="70" applyFont="1" applyFill="1" applyBorder="1" applyAlignment="1">
      <alignment horizontal="center"/>
    </xf>
    <xf numFmtId="0" fontId="16" fillId="25" borderId="53" xfId="70" applyFont="1" applyFill="1" applyBorder="1" applyAlignment="1">
      <alignment horizontal="center"/>
    </xf>
    <xf numFmtId="0" fontId="90" fillId="26" borderId="27" xfId="70" applyFont="1" applyFill="1" applyBorder="1" applyAlignment="1">
      <alignment horizontal="left" vertical="center"/>
    </xf>
    <xf numFmtId="0" fontId="90" fillId="26" borderId="28" xfId="70" applyFont="1" applyFill="1" applyBorder="1" applyAlignment="1">
      <alignment horizontal="left" vertical="center"/>
    </xf>
    <xf numFmtId="0" fontId="90" fillId="26" borderId="29" xfId="70" applyFont="1" applyFill="1" applyBorder="1" applyAlignment="1">
      <alignment horizontal="left" vertical="center"/>
    </xf>
    <xf numFmtId="0" fontId="16" fillId="0" borderId="54" xfId="70" applyFont="1" applyBorder="1" applyAlignment="1">
      <alignment vertical="justify" wrapText="1"/>
    </xf>
    <xf numFmtId="0" fontId="16" fillId="0" borderId="0" xfId="70" applyFont="1" applyBorder="1" applyAlignment="1">
      <alignment vertical="justify" wrapText="1"/>
    </xf>
    <xf numFmtId="0" fontId="11" fillId="25" borderId="52" xfId="70" applyFont="1" applyFill="1" applyBorder="1" applyAlignment="1">
      <alignment horizontal="center"/>
    </xf>
    <xf numFmtId="0" fontId="11" fillId="25" borderId="11" xfId="70" applyFont="1" applyFill="1" applyBorder="1" applyAlignment="1">
      <alignment horizontal="center"/>
    </xf>
    <xf numFmtId="0" fontId="137" fillId="25" borderId="34" xfId="63" applyFont="1" applyFill="1" applyBorder="1" applyAlignment="1">
      <alignment horizontal="center" vertical="center"/>
    </xf>
    <xf numFmtId="0" fontId="137" fillId="25" borderId="35" xfId="63" applyFont="1" applyFill="1" applyBorder="1" applyAlignment="1">
      <alignment horizontal="center" vertical="center"/>
    </xf>
    <xf numFmtId="173" fontId="3" fillId="26" borderId="0" xfId="122" applyNumberFormat="1" applyFont="1" applyFill="1" applyBorder="1" applyAlignment="1">
      <alignment horizontal="right"/>
    </xf>
    <xf numFmtId="164" fontId="12" fillId="27" borderId="48" xfId="40" applyNumberFormat="1" applyFont="1" applyFill="1" applyBorder="1" applyAlignment="1">
      <alignment horizontal="center" wrapText="1"/>
    </xf>
    <xf numFmtId="173" fontId="12" fillId="25" borderId="0" xfId="62" applyNumberFormat="1" applyFont="1" applyFill="1" applyBorder="1" applyAlignment="1">
      <alignment horizontal="left"/>
    </xf>
    <xf numFmtId="0" fontId="49" fillId="26" borderId="31" xfId="62" applyFont="1" applyFill="1" applyBorder="1" applyAlignment="1">
      <alignment horizontal="left" vertical="center" wrapText="1"/>
    </xf>
    <xf numFmtId="0" fontId="49" fillId="26" borderId="32" xfId="62" applyFont="1" applyFill="1" applyBorder="1" applyAlignment="1">
      <alignment horizontal="left" vertical="center" wrapText="1"/>
    </xf>
    <xf numFmtId="0" fontId="49" fillId="26" borderId="33" xfId="62" applyFont="1" applyFill="1" applyBorder="1" applyAlignment="1">
      <alignment horizontal="left" vertical="center" wrapText="1"/>
    </xf>
    <xf numFmtId="0" fontId="16" fillId="24" borderId="51" xfId="40" applyFont="1" applyFill="1" applyBorder="1" applyAlignment="1">
      <alignment horizontal="left" vertical="top"/>
    </xf>
    <xf numFmtId="0" fontId="16" fillId="24" borderId="0" xfId="40" applyFont="1" applyFill="1" applyBorder="1" applyAlignment="1">
      <alignment horizontal="left" vertical="top"/>
    </xf>
    <xf numFmtId="0" fontId="11" fillId="0" borderId="12" xfId="53" applyFont="1" applyBorder="1" applyAlignment="1">
      <alignment horizontal="center" vertical="center" wrapText="1"/>
    </xf>
    <xf numFmtId="0" fontId="11" fillId="0" borderId="58" xfId="53" applyFont="1" applyBorder="1" applyAlignment="1">
      <alignment horizontal="center" vertical="center" wrapText="1"/>
    </xf>
    <xf numFmtId="0" fontId="11" fillId="0" borderId="59" xfId="53" applyFont="1" applyBorder="1" applyAlignment="1">
      <alignment horizontal="center" vertical="center" wrapText="1"/>
    </xf>
    <xf numFmtId="0" fontId="16" fillId="27" borderId="0" xfId="40" applyFont="1" applyFill="1" applyBorder="1" applyAlignment="1">
      <alignment horizontal="justify" vertical="center"/>
    </xf>
    <xf numFmtId="164" fontId="16" fillId="24" borderId="48" xfId="40" applyNumberFormat="1" applyFont="1" applyFill="1" applyBorder="1" applyAlignment="1">
      <alignment horizontal="right" wrapText="1"/>
    </xf>
    <xf numFmtId="0" fontId="11" fillId="25" borderId="18" xfId="62" applyFont="1" applyFill="1" applyBorder="1" applyAlignment="1">
      <alignment horizontal="right" indent="6"/>
    </xf>
    <xf numFmtId="0" fontId="16" fillId="24" borderId="51" xfId="40" applyFont="1" applyFill="1" applyBorder="1" applyAlignment="1">
      <alignment vertical="justify" wrapText="1"/>
    </xf>
    <xf numFmtId="0" fontId="16" fillId="24" borderId="0" xfId="40" applyFont="1" applyFill="1" applyBorder="1" applyAlignment="1">
      <alignment vertical="justify" wrapText="1"/>
    </xf>
    <xf numFmtId="0" fontId="85" fillId="25" borderId="0" xfId="62" applyFont="1" applyFill="1" applyBorder="1" applyAlignment="1">
      <alignment horizontal="left" vertical="center"/>
    </xf>
    <xf numFmtId="2" fontId="85" fillId="24" borderId="0" xfId="40" applyNumberFormat="1" applyFont="1" applyFill="1" applyBorder="1" applyAlignment="1">
      <alignment horizontal="center" vertical="center" wrapText="1"/>
    </xf>
    <xf numFmtId="0" fontId="11" fillId="25" borderId="12" xfId="62" applyFont="1" applyFill="1" applyBorder="1" applyAlignment="1">
      <alignment horizontal="center"/>
    </xf>
    <xf numFmtId="0" fontId="16" fillId="25" borderId="51" xfId="62" applyFont="1" applyFill="1" applyBorder="1" applyAlignment="1">
      <alignment horizontal="left" vertical="top"/>
    </xf>
    <xf numFmtId="0" fontId="85" fillId="24" borderId="0" xfId="40" applyFont="1" applyFill="1" applyBorder="1" applyAlignment="1">
      <alignment vertical="center" wrapText="1"/>
    </xf>
    <xf numFmtId="0" fontId="85" fillId="25" borderId="0" xfId="0" applyFont="1" applyFill="1" applyBorder="1" applyAlignment="1">
      <alignment horizontal="left" vertical="center"/>
    </xf>
    <xf numFmtId="0" fontId="101" fillId="25" borderId="0" xfId="0" applyFont="1" applyFill="1" applyBorder="1" applyAlignment="1">
      <alignment horizontal="center"/>
    </xf>
    <xf numFmtId="0" fontId="49" fillId="26" borderId="31" xfId="0" applyFont="1" applyFill="1" applyBorder="1" applyAlignment="1">
      <alignment horizontal="left" vertical="center"/>
    </xf>
    <xf numFmtId="0" fontId="49" fillId="26" borderId="32" xfId="0" applyFont="1" applyFill="1" applyBorder="1" applyAlignment="1">
      <alignment horizontal="left" vertical="center"/>
    </xf>
    <xf numFmtId="0" fontId="49" fillId="26" borderId="33" xfId="0" applyFont="1" applyFill="1" applyBorder="1" applyAlignment="1">
      <alignment horizontal="left" vertical="center"/>
    </xf>
    <xf numFmtId="0" fontId="16" fillId="0" borderId="0" xfId="0" applyFont="1" applyBorder="1" applyAlignment="1">
      <alignment vertical="justify" wrapText="1"/>
    </xf>
    <xf numFmtId="0" fontId="0" fillId="0" borderId="0" xfId="0" applyBorder="1" applyAlignment="1">
      <alignment vertical="justify" wrapText="1"/>
    </xf>
    <xf numFmtId="0" fontId="11" fillId="26" borderId="12" xfId="53" applyFont="1" applyFill="1" applyBorder="1" applyAlignment="1">
      <alignment horizontal="center" vertical="center" wrapText="1"/>
    </xf>
    <xf numFmtId="173" fontId="12" fillId="25" borderId="0" xfId="62" applyNumberFormat="1" applyFont="1" applyFill="1" applyBorder="1" applyAlignment="1">
      <alignment horizontal="right"/>
    </xf>
    <xf numFmtId="0" fontId="11" fillId="26" borderId="12" xfId="0" applyFont="1" applyFill="1" applyBorder="1" applyAlignment="1">
      <alignment horizontal="center"/>
    </xf>
    <xf numFmtId="0" fontId="11" fillId="25" borderId="18" xfId="0" applyFont="1" applyFill="1" applyBorder="1" applyAlignment="1">
      <alignment horizontal="left" indent="6"/>
    </xf>
    <xf numFmtId="0" fontId="85" fillId="27" borderId="0" xfId="40" applyFont="1" applyFill="1" applyBorder="1" applyAlignment="1">
      <alignment horizontal="center" wrapText="1"/>
    </xf>
    <xf numFmtId="0" fontId="12" fillId="26" borderId="12" xfId="70" applyFont="1" applyFill="1" applyBorder="1" applyAlignment="1">
      <alignment horizontal="center" vertical="center" wrapText="1"/>
    </xf>
    <xf numFmtId="0" fontId="12" fillId="26" borderId="10" xfId="70" applyFont="1" applyFill="1" applyBorder="1" applyAlignment="1">
      <alignment horizontal="center" vertical="center" wrapText="1"/>
    </xf>
    <xf numFmtId="0" fontId="12" fillId="26" borderId="11" xfId="70" applyFont="1" applyFill="1" applyBorder="1" applyAlignment="1">
      <alignment horizontal="center" vertical="center" wrapText="1"/>
    </xf>
    <xf numFmtId="164" fontId="12" fillId="27" borderId="58" xfId="40" applyNumberFormat="1" applyFont="1" applyFill="1" applyBorder="1" applyAlignment="1">
      <alignment horizontal="center" vertical="center" wrapText="1"/>
    </xf>
    <xf numFmtId="164" fontId="12" fillId="27" borderId="12" xfId="40" applyNumberFormat="1" applyFont="1" applyFill="1" applyBorder="1" applyAlignment="1">
      <alignment horizontal="center" vertical="center" wrapText="1"/>
    </xf>
    <xf numFmtId="164" fontId="12" fillId="27" borderId="59" xfId="40" applyNumberFormat="1" applyFont="1" applyFill="1" applyBorder="1" applyAlignment="1">
      <alignment horizontal="center" vertical="center" wrapText="1"/>
    </xf>
    <xf numFmtId="164" fontId="12" fillId="27" borderId="58" xfId="40" applyNumberFormat="1" applyFont="1" applyFill="1" applyBorder="1" applyAlignment="1">
      <alignment horizontal="center" wrapText="1"/>
    </xf>
    <xf numFmtId="164" fontId="12" fillId="27" borderId="12" xfId="40" applyNumberFormat="1" applyFont="1" applyFill="1" applyBorder="1" applyAlignment="1">
      <alignment horizontal="center" wrapText="1"/>
    </xf>
    <xf numFmtId="0" fontId="12" fillId="25" borderId="0" xfId="70" applyNumberFormat="1" applyFont="1" applyFill="1" applyBorder="1" applyAlignment="1">
      <alignment horizontal="right"/>
    </xf>
    <xf numFmtId="0" fontId="16" fillId="26" borderId="0" xfId="70" applyFont="1" applyFill="1" applyBorder="1" applyAlignment="1">
      <alignment vertical="justify" wrapText="1"/>
    </xf>
    <xf numFmtId="0" fontId="2" fillId="26" borderId="0" xfId="70" applyFill="1" applyBorder="1" applyAlignment="1">
      <alignment vertical="justify" wrapText="1"/>
    </xf>
    <xf numFmtId="0" fontId="85" fillId="26" borderId="0" xfId="70" applyFont="1" applyFill="1" applyBorder="1" applyAlignment="1">
      <alignment horizontal="left"/>
    </xf>
    <xf numFmtId="173" fontId="12" fillId="25" borderId="0" xfId="70" applyNumberFormat="1" applyFont="1" applyFill="1" applyBorder="1" applyAlignment="1">
      <alignment horizontal="left"/>
    </xf>
    <xf numFmtId="0" fontId="49" fillId="26" borderId="31" xfId="70" applyFont="1" applyFill="1" applyBorder="1" applyAlignment="1">
      <alignment horizontal="left" vertical="center"/>
    </xf>
    <xf numFmtId="0" fontId="49" fillId="26" borderId="32" xfId="70" applyFont="1" applyFill="1" applyBorder="1" applyAlignment="1">
      <alignment horizontal="left" vertical="center"/>
    </xf>
    <xf numFmtId="0" fontId="49" fillId="26" borderId="33" xfId="70" applyFont="1" applyFill="1" applyBorder="1" applyAlignment="1">
      <alignment horizontal="left" vertical="center"/>
    </xf>
    <xf numFmtId="0" fontId="58" fillId="26" borderId="0" xfId="70" applyFont="1" applyFill="1" applyBorder="1" applyAlignment="1">
      <alignment horizontal="left" vertical="center" wrapText="1"/>
    </xf>
    <xf numFmtId="3" fontId="16" fillId="26" borderId="0" xfId="70" applyNumberFormat="1" applyFont="1" applyFill="1" applyBorder="1" applyAlignment="1">
      <alignment horizontal="center" vertical="center"/>
    </xf>
    <xf numFmtId="167" fontId="16" fillId="26" borderId="60" xfId="70" applyNumberFormat="1" applyFont="1" applyFill="1" applyBorder="1" applyAlignment="1">
      <alignment horizontal="center" vertical="center"/>
    </xf>
    <xf numFmtId="167" fontId="16" fillId="26" borderId="0" xfId="70" applyNumberFormat="1" applyFont="1" applyFill="1" applyBorder="1" applyAlignment="1">
      <alignment horizontal="center" vertical="center"/>
    </xf>
    <xf numFmtId="0" fontId="50" fillId="25" borderId="0" xfId="70" applyFont="1" applyFill="1" applyBorder="1" applyAlignment="1">
      <alignment horizontal="justify" vertical="center" wrapText="1"/>
    </xf>
    <xf numFmtId="0" fontId="53" fillId="25" borderId="0" xfId="70" applyFont="1" applyFill="1" applyBorder="1" applyAlignment="1">
      <alignment horizontal="justify" vertical="center" wrapText="1"/>
    </xf>
    <xf numFmtId="0" fontId="11" fillId="25" borderId="0" xfId="70" applyFont="1" applyFill="1" applyBorder="1" applyAlignment="1">
      <alignment horizontal="left" indent="1"/>
    </xf>
    <xf numFmtId="0" fontId="11" fillId="0" borderId="0" xfId="70" applyFont="1" applyBorder="1" applyAlignment="1">
      <alignment horizontal="left" indent="1"/>
    </xf>
    <xf numFmtId="0" fontId="12" fillId="25" borderId="0" xfId="70" applyFont="1" applyFill="1" applyBorder="1" applyAlignment="1">
      <alignment horizontal="left" indent="1"/>
    </xf>
    <xf numFmtId="0" fontId="11" fillId="25" borderId="0" xfId="70" applyFont="1" applyFill="1" applyBorder="1" applyAlignment="1">
      <alignment horizontal="left"/>
    </xf>
    <xf numFmtId="0" fontId="90" fillId="26" borderId="31" xfId="70" applyFont="1" applyFill="1" applyBorder="1" applyAlignment="1">
      <alignment horizontal="left" vertical="center"/>
    </xf>
    <xf numFmtId="0" fontId="90" fillId="26" borderId="32" xfId="70" applyFont="1" applyFill="1" applyBorder="1" applyAlignment="1">
      <alignment horizontal="left" vertical="center"/>
    </xf>
    <xf numFmtId="0" fontId="90" fillId="26" borderId="33" xfId="70" applyFont="1" applyFill="1" applyBorder="1" applyAlignment="1">
      <alignment horizontal="left" vertical="center"/>
    </xf>
    <xf numFmtId="0" fontId="104" fillId="26" borderId="34" xfId="70" applyFont="1" applyFill="1" applyBorder="1" applyAlignment="1">
      <alignment horizontal="left" vertical="center"/>
    </xf>
    <xf numFmtId="0" fontId="104" fillId="26" borderId="37" xfId="70" applyFont="1" applyFill="1" applyBorder="1" applyAlignment="1">
      <alignment horizontal="left" vertical="center"/>
    </xf>
    <xf numFmtId="0" fontId="104" fillId="26" borderId="35" xfId="70" applyFont="1" applyFill="1" applyBorder="1" applyAlignment="1">
      <alignment horizontal="left" vertical="center"/>
    </xf>
    <xf numFmtId="0" fontId="11" fillId="25" borderId="18" xfId="70" applyFont="1" applyFill="1" applyBorder="1" applyAlignment="1">
      <alignment horizontal="right"/>
    </xf>
    <xf numFmtId="0" fontId="85" fillId="25" borderId="0" xfId="79" applyFont="1" applyFill="1" applyBorder="1" applyAlignment="1">
      <alignment horizontal="center" vertical="center"/>
    </xf>
    <xf numFmtId="0" fontId="85" fillId="25" borderId="0" xfId="79" applyFont="1" applyFill="1" applyBorder="1" applyAlignment="1">
      <alignment horizontal="left" vertical="center"/>
    </xf>
    <xf numFmtId="0" fontId="90" fillId="26" borderId="31" xfId="62" applyFont="1" applyFill="1" applyBorder="1" applyAlignment="1">
      <alignment horizontal="left" vertical="center"/>
    </xf>
    <xf numFmtId="0" fontId="90" fillId="26" borderId="32" xfId="62" applyFont="1" applyFill="1" applyBorder="1" applyAlignment="1">
      <alignment horizontal="left" vertical="center"/>
    </xf>
    <xf numFmtId="0" fontId="90" fillId="26" borderId="33" xfId="62" applyFont="1" applyFill="1" applyBorder="1" applyAlignment="1">
      <alignment horizontal="left" vertical="center"/>
    </xf>
    <xf numFmtId="0" fontId="85" fillId="25" borderId="51" xfId="79" applyFont="1" applyFill="1" applyBorder="1" applyAlignment="1">
      <alignment horizontal="left" vertical="center"/>
    </xf>
    <xf numFmtId="0" fontId="11" fillId="25" borderId="18" xfId="71" applyFont="1" applyFill="1" applyBorder="1" applyAlignment="1">
      <alignment horizontal="left" indent="6"/>
    </xf>
    <xf numFmtId="0" fontId="9" fillId="25" borderId="22" xfId="62" applyFont="1" applyFill="1" applyBorder="1" applyAlignment="1">
      <alignment horizontal="left"/>
    </xf>
    <xf numFmtId="0" fontId="58" fillId="25" borderId="12" xfId="121" applyFont="1" applyFill="1" applyBorder="1" applyAlignment="1">
      <alignment horizontal="center" vertical="center"/>
    </xf>
    <xf numFmtId="0" fontId="85" fillId="46" borderId="0" xfId="70" applyFont="1" applyFill="1" applyBorder="1" applyAlignment="1">
      <alignment horizontal="left"/>
    </xf>
    <xf numFmtId="0" fontId="49" fillId="26" borderId="44" xfId="70" applyFont="1" applyFill="1" applyBorder="1" applyAlignment="1">
      <alignment horizontal="left"/>
    </xf>
    <xf numFmtId="0" fontId="49" fillId="26" borderId="45" xfId="70" applyFont="1" applyFill="1" applyBorder="1" applyAlignment="1">
      <alignment horizontal="left"/>
    </xf>
    <xf numFmtId="0" fontId="49" fillId="26" borderId="46" xfId="70" applyFont="1" applyFill="1" applyBorder="1" applyAlignment="1">
      <alignment horizontal="left"/>
    </xf>
    <xf numFmtId="0" fontId="11" fillId="26" borderId="13" xfId="62" applyFont="1" applyFill="1" applyBorder="1" applyAlignment="1">
      <alignment horizontal="center" vertical="center"/>
    </xf>
    <xf numFmtId="0" fontId="29" fillId="25" borderId="10" xfId="62" applyFont="1" applyFill="1" applyBorder="1" applyAlignment="1">
      <alignment horizontal="center" vertical="center" wrapText="1"/>
    </xf>
    <xf numFmtId="0" fontId="29" fillId="25" borderId="11" xfId="62" applyFont="1" applyFill="1" applyBorder="1" applyAlignment="1">
      <alignment horizontal="center" vertical="center" wrapText="1"/>
    </xf>
    <xf numFmtId="0" fontId="16" fillId="27" borderId="0" xfId="40" applyFont="1" applyFill="1" applyBorder="1" applyAlignment="1">
      <alignment horizontal="left" wrapText="1"/>
    </xf>
    <xf numFmtId="0" fontId="9" fillId="25" borderId="23" xfId="70" applyFont="1" applyFill="1" applyBorder="1" applyAlignment="1">
      <alignment horizontal="left"/>
    </xf>
    <xf numFmtId="0" fontId="9" fillId="25" borderId="22" xfId="70" applyFont="1" applyFill="1" applyBorder="1" applyAlignment="1">
      <alignment horizontal="left"/>
    </xf>
    <xf numFmtId="0" fontId="49" fillId="26" borderId="44" xfId="70" applyFont="1" applyFill="1" applyBorder="1" applyAlignment="1">
      <alignment horizontal="left" vertical="center"/>
    </xf>
    <xf numFmtId="0" fontId="49" fillId="26" borderId="45" xfId="70" applyFont="1" applyFill="1" applyBorder="1" applyAlignment="1">
      <alignment horizontal="left" vertical="center"/>
    </xf>
    <xf numFmtId="0" fontId="49" fillId="26" borderId="46" xfId="70" applyFont="1" applyFill="1" applyBorder="1" applyAlignment="1">
      <alignment horizontal="left" vertical="center"/>
    </xf>
    <xf numFmtId="0" fontId="16" fillId="26" borderId="0" xfId="70" applyFont="1" applyFill="1" applyBorder="1" applyAlignment="1">
      <alignment horizontal="left" vertical="top"/>
    </xf>
    <xf numFmtId="0" fontId="29" fillId="26" borderId="10" xfId="62" applyFont="1" applyFill="1" applyBorder="1" applyAlignment="1">
      <alignment horizontal="center" vertical="center" wrapText="1"/>
    </xf>
    <xf numFmtId="0" fontId="29" fillId="26" borderId="11" xfId="62" applyFont="1" applyFill="1" applyBorder="1" applyAlignment="1">
      <alignment horizontal="center" vertical="center" wrapText="1"/>
    </xf>
    <xf numFmtId="0" fontId="94" fillId="26" borderId="0" xfId="70" applyFont="1" applyFill="1" applyBorder="1" applyAlignment="1">
      <alignment horizontal="left"/>
    </xf>
    <xf numFmtId="0" fontId="16" fillId="24" borderId="0" xfId="40" applyFont="1" applyFill="1" applyBorder="1" applyAlignment="1">
      <alignment horizontal="left" vertical="top" wrapText="1"/>
    </xf>
    <xf numFmtId="0" fontId="16" fillId="27" borderId="0" xfId="40" applyFont="1" applyFill="1" applyBorder="1" applyAlignment="1">
      <alignment horizontal="left"/>
    </xf>
    <xf numFmtId="3" fontId="11" fillId="27" borderId="0" xfId="40" applyNumberFormat="1" applyFont="1" applyFill="1" applyBorder="1" applyAlignment="1">
      <alignment horizontal="left" vertical="center" wrapText="1" indent="1"/>
    </xf>
    <xf numFmtId="3" fontId="94" fillId="26" borderId="0" xfId="70" applyNumberFormat="1" applyFont="1" applyFill="1" applyBorder="1" applyAlignment="1">
      <alignment horizontal="left"/>
    </xf>
    <xf numFmtId="0" fontId="11" fillId="24" borderId="0" xfId="40" applyFont="1" applyFill="1" applyBorder="1" applyAlignment="1">
      <alignment horizontal="left" vertical="center" wrapText="1" indent="1"/>
    </xf>
    <xf numFmtId="0" fontId="11" fillId="27" borderId="0" xfId="40" applyFont="1" applyFill="1" applyBorder="1" applyAlignment="1">
      <alignment horizontal="left" vertical="center" wrapText="1" indent="1"/>
    </xf>
    <xf numFmtId="0" fontId="9" fillId="25" borderId="0" xfId="70" applyFont="1" applyFill="1" applyBorder="1" applyAlignment="1">
      <alignment horizontal="left"/>
    </xf>
    <xf numFmtId="0" fontId="49" fillId="0" borderId="44" xfId="70" applyFont="1" applyFill="1" applyBorder="1" applyAlignment="1">
      <alignment horizontal="left" vertical="center"/>
    </xf>
    <xf numFmtId="0" fontId="49" fillId="0" borderId="45" xfId="70" applyFont="1" applyFill="1" applyBorder="1" applyAlignment="1">
      <alignment horizontal="left" vertical="center"/>
    </xf>
    <xf numFmtId="0" fontId="49" fillId="0" borderId="46" xfId="70" applyFont="1" applyFill="1" applyBorder="1" applyAlignment="1">
      <alignment horizontal="left" vertical="center"/>
    </xf>
    <xf numFmtId="0" fontId="16" fillId="25" borderId="0" xfId="70" applyNumberFormat="1" applyFont="1" applyFill="1" applyBorder="1" applyAlignment="1" applyProtection="1">
      <alignment horizontal="justify" vertical="justify" wrapText="1"/>
      <protection locked="0"/>
    </xf>
    <xf numFmtId="49" fontId="16" fillId="25" borderId="0" xfId="70" applyNumberFormat="1" applyFont="1" applyFill="1" applyBorder="1" applyAlignment="1">
      <alignment wrapText="1"/>
    </xf>
    <xf numFmtId="0" fontId="11" fillId="25" borderId="18" xfId="70" applyFont="1" applyFill="1" applyBorder="1" applyAlignment="1">
      <alignment horizontal="right" indent="5"/>
    </xf>
    <xf numFmtId="3" fontId="16" fillId="25" borderId="0" xfId="70" applyNumberFormat="1" applyFont="1" applyFill="1" applyBorder="1" applyAlignment="1">
      <alignment horizontal="right"/>
    </xf>
    <xf numFmtId="0" fontId="85" fillId="25" borderId="0" xfId="70" applyFont="1" applyFill="1" applyBorder="1" applyAlignment="1">
      <alignment horizontal="justify" vertical="center"/>
    </xf>
    <xf numFmtId="0" fontId="11" fillId="25" borderId="13" xfId="70" applyFont="1" applyFill="1" applyBorder="1" applyAlignment="1">
      <alignment horizontal="center"/>
    </xf>
    <xf numFmtId="0" fontId="16" fillId="24" borderId="0" xfId="61" applyFont="1" applyFill="1" applyBorder="1" applyAlignment="1">
      <alignment horizontal="left" wrapText="1"/>
    </xf>
    <xf numFmtId="0" fontId="29" fillId="24" borderId="0" xfId="61" applyFont="1" applyFill="1" applyBorder="1" applyAlignment="1">
      <alignment horizontal="left" wrapText="1"/>
    </xf>
    <xf numFmtId="0" fontId="16" fillId="24" borderId="19" xfId="61" applyFont="1" applyFill="1" applyBorder="1" applyAlignment="1">
      <alignment horizontal="left" wrapText="1"/>
    </xf>
    <xf numFmtId="49" fontId="12" fillId="25" borderId="0" xfId="51" applyNumberFormat="1" applyFont="1" applyFill="1" applyBorder="1" applyAlignment="1">
      <alignment horizontal="left"/>
    </xf>
    <xf numFmtId="0" fontId="12" fillId="25" borderId="0" xfId="51" applyNumberFormat="1" applyFont="1" applyFill="1" applyBorder="1" applyAlignment="1">
      <alignment horizontal="left"/>
    </xf>
    <xf numFmtId="173" fontId="12" fillId="25" borderId="0" xfId="52" applyNumberFormat="1" applyFont="1" applyFill="1" applyBorder="1" applyAlignment="1">
      <alignment horizontal="right"/>
    </xf>
    <xf numFmtId="1" fontId="12" fillId="24" borderId="0" xfId="61" applyNumberFormat="1" applyFont="1" applyFill="1" applyBorder="1" applyAlignment="1">
      <alignment horizontal="center" wrapText="1"/>
    </xf>
    <xf numFmtId="1" fontId="12" fillId="25" borderId="0" xfId="51" applyNumberFormat="1" applyFont="1" applyFill="1" applyBorder="1" applyAlignment="1">
      <alignment horizontal="center"/>
    </xf>
    <xf numFmtId="0" fontId="49" fillId="26" borderId="15" xfId="51" applyFont="1" applyFill="1" applyBorder="1" applyAlignment="1">
      <alignment horizontal="left" vertical="center"/>
    </xf>
    <xf numFmtId="0" fontId="49" fillId="26" borderId="16" xfId="51" applyFont="1" applyFill="1" applyBorder="1" applyAlignment="1">
      <alignment horizontal="left" vertical="center"/>
    </xf>
    <xf numFmtId="0" fontId="49" fillId="26" borderId="17" xfId="51" applyFont="1" applyFill="1" applyBorder="1" applyAlignment="1">
      <alignment horizontal="left" vertical="center"/>
    </xf>
    <xf numFmtId="0" fontId="95" fillId="26" borderId="24" xfId="51" applyNumberFormat="1" applyFont="1" applyFill="1" applyBorder="1" applyAlignment="1">
      <alignment horizontal="center" vertical="center" wrapText="1"/>
    </xf>
    <xf numFmtId="0" fontId="95" fillId="26" borderId="25" xfId="51" applyNumberFormat="1" applyFont="1" applyFill="1" applyBorder="1" applyAlignment="1">
      <alignment horizontal="center" vertical="center"/>
    </xf>
    <xf numFmtId="0" fontId="12" fillId="25" borderId="0" xfId="52" applyNumberFormat="1" applyFont="1" applyFill="1" applyAlignment="1">
      <alignment horizontal="right"/>
    </xf>
    <xf numFmtId="0" fontId="12" fillId="25" borderId="0" xfId="52" applyNumberFormat="1" applyFont="1" applyFill="1" applyBorder="1" applyAlignment="1">
      <alignment horizontal="right"/>
    </xf>
    <xf numFmtId="0" fontId="11" fillId="25" borderId="0" xfId="0" applyFont="1" applyFill="1" applyBorder="1" applyAlignment="1">
      <alignment horizontal="center"/>
    </xf>
    <xf numFmtId="173" fontId="12" fillId="25" borderId="20" xfId="52" applyNumberFormat="1" applyFont="1" applyFill="1" applyBorder="1" applyAlignment="1">
      <alignment horizontal="left"/>
    </xf>
    <xf numFmtId="173" fontId="12" fillId="25" borderId="0" xfId="52" applyNumberFormat="1" applyFont="1" applyFill="1" applyBorder="1" applyAlignment="1">
      <alignment horizontal="left"/>
    </xf>
    <xf numFmtId="0" fontId="10" fillId="25" borderId="0" xfId="0" applyFont="1" applyFill="1" applyBorder="1"/>
    <xf numFmtId="0" fontId="33" fillId="25" borderId="0" xfId="0" applyFont="1" applyFill="1" applyBorder="1" applyAlignment="1">
      <alignment horizontal="left"/>
    </xf>
    <xf numFmtId="0" fontId="9" fillId="38" borderId="0" xfId="0" applyFont="1" applyFill="1" applyBorder="1" applyAlignment="1"/>
  </cellXfs>
  <cellStyles count="123">
    <cellStyle name="%" xfId="1"/>
    <cellStyle name="20% - Cor1" xfId="2" builtinId="30" customBuiltin="1"/>
    <cellStyle name="20% - Cor1 2" xfId="80"/>
    <cellStyle name="20% - Cor2" xfId="3" builtinId="34" customBuiltin="1"/>
    <cellStyle name="20% - Cor2 2" xfId="81"/>
    <cellStyle name="20% - Cor3" xfId="4" builtinId="38" customBuiltin="1"/>
    <cellStyle name="20% - Cor3 2" xfId="82"/>
    <cellStyle name="20% - Cor4" xfId="5" builtinId="42" customBuiltin="1"/>
    <cellStyle name="20% - Cor4 2" xfId="83"/>
    <cellStyle name="20% - Cor5" xfId="6" builtinId="46" customBuiltin="1"/>
    <cellStyle name="20% - Cor5 2" xfId="84"/>
    <cellStyle name="20% - Cor6" xfId="7" builtinId="50" customBuiltin="1"/>
    <cellStyle name="20% - Cor6 2" xfId="85"/>
    <cellStyle name="40% - Cor1" xfId="8" builtinId="31" customBuiltin="1"/>
    <cellStyle name="40% - Cor1 2" xfId="86"/>
    <cellStyle name="40% - Cor2" xfId="9" builtinId="35" customBuiltin="1"/>
    <cellStyle name="40% - Cor2 2" xfId="87"/>
    <cellStyle name="40% - Cor3" xfId="10" builtinId="39" customBuiltin="1"/>
    <cellStyle name="40% - Cor3 2" xfId="88"/>
    <cellStyle name="40% - Cor4" xfId="11" builtinId="43" customBuiltin="1"/>
    <cellStyle name="40% - Cor4 2" xfId="89"/>
    <cellStyle name="40% - Cor5" xfId="12" builtinId="47" customBuiltin="1"/>
    <cellStyle name="40% - Cor5 2" xfId="90"/>
    <cellStyle name="40% - Cor6" xfId="13" builtinId="51" customBuiltin="1"/>
    <cellStyle name="40% - Cor6 2" xfId="91"/>
    <cellStyle name="60% - Cor1" xfId="14" builtinId="32" customBuiltin="1"/>
    <cellStyle name="60% - Cor1 2" xfId="92"/>
    <cellStyle name="60% - Cor2" xfId="15" builtinId="36" customBuiltin="1"/>
    <cellStyle name="60% - Cor2 2" xfId="93"/>
    <cellStyle name="60% - Cor3" xfId="16" builtinId="40" customBuiltin="1"/>
    <cellStyle name="60% - Cor3 2" xfId="94"/>
    <cellStyle name="60% - Cor4" xfId="17" builtinId="44" customBuiltin="1"/>
    <cellStyle name="60% - Cor4 2" xfId="95"/>
    <cellStyle name="60% - Cor5" xfId="18" builtinId="48" customBuiltin="1"/>
    <cellStyle name="60% - Cor5 2" xfId="96"/>
    <cellStyle name="60% - Cor6" xfId="19" builtinId="52" customBuiltin="1"/>
    <cellStyle name="60% - Cor6 2" xfId="97"/>
    <cellStyle name="CABECALHO" xfId="74"/>
    <cellStyle name="Cabeçalho 1" xfId="20" builtinId="16" customBuiltin="1"/>
    <cellStyle name="Cabeçalho 1 2" xfId="98"/>
    <cellStyle name="Cabeçalho 2" xfId="21" builtinId="17" customBuiltin="1"/>
    <cellStyle name="Cabeçalho 2 2" xfId="99"/>
    <cellStyle name="Cabeçalho 3" xfId="22" builtinId="18" customBuiltin="1"/>
    <cellStyle name="Cabeçalho 3 2" xfId="100"/>
    <cellStyle name="Cabeçalho 4" xfId="23" builtinId="19" customBuiltin="1"/>
    <cellStyle name="Cabeçalho 4 2" xfId="101"/>
    <cellStyle name="Cálculo" xfId="24" builtinId="22" customBuiltin="1"/>
    <cellStyle name="Cálculo 2" xfId="102"/>
    <cellStyle name="Célula Ligada" xfId="25" builtinId="24" customBuiltin="1"/>
    <cellStyle name="Célula Ligada 2" xfId="103"/>
    <cellStyle name="Cor1" xfId="26" builtinId="29" customBuiltin="1"/>
    <cellStyle name="Cor1 2" xfId="104"/>
    <cellStyle name="Cor2" xfId="27" builtinId="33" customBuiltin="1"/>
    <cellStyle name="Cor2 2" xfId="105"/>
    <cellStyle name="Cor3" xfId="28" builtinId="37" customBuiltin="1"/>
    <cellStyle name="Cor3 2" xfId="106"/>
    <cellStyle name="Cor4" xfId="29" builtinId="41" customBuiltin="1"/>
    <cellStyle name="Cor4 2" xfId="107"/>
    <cellStyle name="Cor5" xfId="30" builtinId="45" customBuiltin="1"/>
    <cellStyle name="Cor5 2" xfId="108"/>
    <cellStyle name="Cor6" xfId="31" builtinId="49" customBuiltin="1"/>
    <cellStyle name="Cor6 2" xfId="109"/>
    <cellStyle name="Correcto" xfId="32" builtinId="26" customBuiltin="1"/>
    <cellStyle name="Correcto 2" xfId="110"/>
    <cellStyle name="DADOS" xfId="75"/>
    <cellStyle name="Entrada" xfId="33" builtinId="20" customBuiltin="1"/>
    <cellStyle name="Entrada 2" xfId="111"/>
    <cellStyle name="Euro" xfId="34"/>
    <cellStyle name="Hiperligação" xfId="68" builtinId="8"/>
    <cellStyle name="Incorrecto" xfId="35" builtinId="27" customBuiltin="1"/>
    <cellStyle name="Incorrecto 2" xfId="112"/>
    <cellStyle name="Neutro" xfId="36" builtinId="28" customBuiltin="1"/>
    <cellStyle name="Neutro 2" xfId="113"/>
    <cellStyle name="Normal" xfId="0" builtinId="0"/>
    <cellStyle name="Normal 10" xfId="67"/>
    <cellStyle name="Normal 10 2" xfId="69"/>
    <cellStyle name="Normal 2" xfId="3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73"/>
    <cellStyle name="Normal_beFev2008 2" xfId="63"/>
    <cellStyle name="Normal_beFev2008 2 2" xfId="122"/>
    <cellStyle name="Normal_befev2009 2 2" xfId="121"/>
    <cellStyle name="Normal_bejan2009" xfId="71"/>
    <cellStyle name="Normal_bejun2008" xfId="53"/>
    <cellStyle name="Normal_benov2008 2 2" xfId="72"/>
    <cellStyle name="Normal_beset2008" xfId="79"/>
    <cellStyle name="Normal_Book2" xfId="40"/>
    <cellStyle name="Normal_Book2 2" xfId="66"/>
    <cellStyle name="Normal_Book2 4" xfId="61"/>
    <cellStyle name="Normal_Book3" xfId="60"/>
    <cellStyle name="Nota" xfId="41" builtinId="10" customBuiltin="1"/>
    <cellStyle name="Nota 2" xfId="114"/>
    <cellStyle name="NUMLINHA" xfId="76"/>
    <cellStyle name="Percentagem 2" xfId="58"/>
    <cellStyle name="QDTITULO" xfId="77"/>
    <cellStyle name="Saída" xfId="42" builtinId="21" customBuiltin="1"/>
    <cellStyle name="Saída 2" xfId="115"/>
    <cellStyle name="Standaard_SifCdE01tableauxEN" xfId="43"/>
    <cellStyle name="Texto de Aviso" xfId="44" builtinId="11" customBuiltin="1"/>
    <cellStyle name="Texto de Aviso 2" xfId="116"/>
    <cellStyle name="Texto Explicativo" xfId="45" builtinId="53" customBuiltin="1"/>
    <cellStyle name="Texto Explicativo 2" xfId="117"/>
    <cellStyle name="TITCOLUNA" xfId="78"/>
    <cellStyle name="Título" xfId="46" builtinId="15" customBuiltin="1"/>
    <cellStyle name="Título 2" xfId="118"/>
    <cellStyle name="Total" xfId="47" builtinId="25" customBuiltin="1"/>
    <cellStyle name="Total 2" xfId="119"/>
    <cellStyle name="Verificar Célula" xfId="48" builtinId="23" customBuiltin="1"/>
    <cellStyle name="Verificar Célula 2" xfId="120"/>
    <cellStyle name="Vírgula 2" xfId="49"/>
    <cellStyle name="Vírgula 3" xfId="55"/>
    <cellStyle name="Vírgula 4" xfId="56"/>
  </cellStyles>
  <dxfs count="19">
    <dxf>
      <font>
        <color theme="4"/>
      </font>
      <fill>
        <patternFill>
          <bgColor theme="0" tint="-4.9989318521683403E-2"/>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EFF1"/>
      <color rgb="FFE5FFE5"/>
      <color rgb="FFCCFFCC"/>
      <color rgb="FFFFE7EA"/>
      <color rgb="FF1F497D"/>
      <color rgb="FF525252"/>
      <color rgb="FF686868"/>
      <color rgb="FFEBF7FF"/>
      <color rgb="FFD3EEFF"/>
      <color rgb="FFE0E0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02626048"/>
        <c:axId val="102627968"/>
      </c:barChart>
      <c:catAx>
        <c:axId val="102626048"/>
        <c:scaling>
          <c:orientation val="maxMin"/>
        </c:scaling>
        <c:axPos val="l"/>
        <c:majorTickMark val="none"/>
        <c:tickLblPos val="none"/>
        <c:spPr>
          <a:ln w="3175">
            <a:solidFill>
              <a:srgbClr val="333333"/>
            </a:solidFill>
            <a:prstDash val="solid"/>
          </a:ln>
        </c:spPr>
        <c:crossAx val="102627968"/>
        <c:crosses val="autoZero"/>
        <c:auto val="1"/>
        <c:lblAlgn val="ctr"/>
        <c:lblOffset val="100"/>
        <c:tickMarkSkip val="1"/>
      </c:catAx>
      <c:valAx>
        <c:axId val="102627968"/>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02626048"/>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141E-2"/>
        </c:manualLayout>
      </c:layout>
      <c:spPr>
        <a:noFill/>
        <a:ln w="25400">
          <a:noFill/>
        </a:ln>
      </c:spPr>
    </c:title>
    <c:plotArea>
      <c:layout>
        <c:manualLayout>
          <c:layoutTarget val="inner"/>
          <c:xMode val="edge"/>
          <c:yMode val="edge"/>
          <c:x val="8.5106382978723707E-2"/>
          <c:y val="0.12637362637360314"/>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60.112499999999983</c:v>
              </c:pt>
              <c:pt idx="1">
                <c:v>63.629166666666642</c:v>
              </c:pt>
              <c:pt idx="2">
                <c:v>66.712499999999991</c:v>
              </c:pt>
              <c:pt idx="3">
                <c:v>68.012500000000003</c:v>
              </c:pt>
              <c:pt idx="4">
                <c:v>65.762500000000003</c:v>
              </c:pt>
              <c:pt idx="5">
                <c:v>62.945833333333326</c:v>
              </c:pt>
              <c:pt idx="6">
                <c:v>59.212500000000013</c:v>
              </c:pt>
              <c:pt idx="7">
                <c:v>56.329166666666623</c:v>
              </c:pt>
              <c:pt idx="8">
                <c:v>54.862500000000004</c:v>
              </c:pt>
              <c:pt idx="9">
                <c:v>55.112500000000004</c:v>
              </c:pt>
              <c:pt idx="10">
                <c:v>56.329166666666623</c:v>
              </c:pt>
              <c:pt idx="11">
                <c:v>56.729166666666636</c:v>
              </c:pt>
              <c:pt idx="12">
                <c:v>57.629166666666642</c:v>
              </c:pt>
              <c:pt idx="13">
                <c:v>58.079166666666623</c:v>
              </c:pt>
              <c:pt idx="14">
                <c:v>58.26250000000001</c:v>
              </c:pt>
              <c:pt idx="15">
                <c:v>57.612500000000004</c:v>
              </c:pt>
              <c:pt idx="16">
                <c:v>55.395833333333314</c:v>
              </c:pt>
              <c:pt idx="17">
                <c:v>50.179166666666625</c:v>
              </c:pt>
              <c:pt idx="18">
                <c:v>44.245833333333316</c:v>
              </c:pt>
              <c:pt idx="19">
                <c:v>40.245833333333316</c:v>
              </c:pt>
              <c:pt idx="20">
                <c:v>41.012499999999989</c:v>
              </c:pt>
              <c:pt idx="21">
                <c:v>43.879166666666627</c:v>
              </c:pt>
              <c:pt idx="22">
                <c:v>47.395833333333321</c:v>
              </c:pt>
              <c:pt idx="23">
                <c:v>49.412499999999987</c:v>
              </c:pt>
              <c:pt idx="24">
                <c:v>50.945833333333304</c:v>
              </c:pt>
              <c:pt idx="25">
                <c:v>50.295833333333313</c:v>
              </c:pt>
              <c:pt idx="26">
                <c:v>47.729166666666636</c:v>
              </c:pt>
              <c:pt idx="27">
                <c:v>44.245833333333316</c:v>
              </c:pt>
              <c:pt idx="28">
                <c:v>42.345833333333324</c:v>
              </c:pt>
              <c:pt idx="29">
                <c:v>44.895833333333321</c:v>
              </c:pt>
              <c:pt idx="30">
                <c:v>49.27916666666664</c:v>
              </c:pt>
              <c:pt idx="31">
                <c:v>52.095833333333331</c:v>
              </c:pt>
              <c:pt idx="32">
                <c:v>52.595833333333331</c:v>
              </c:pt>
              <c:pt idx="33">
                <c:v>51.895833333333321</c:v>
              </c:pt>
              <c:pt idx="34">
                <c:v>53.112500000000004</c:v>
              </c:pt>
              <c:pt idx="35">
                <c:v>54.429166666666625</c:v>
              </c:pt>
              <c:pt idx="36">
                <c:v>55.212499999999999</c:v>
              </c:pt>
              <c:pt idx="37">
                <c:v>54.495833333333316</c:v>
              </c:pt>
              <c:pt idx="38">
                <c:v>51.479166666666629</c:v>
              </c:pt>
              <c:pt idx="39">
                <c:v>48.979166666666629</c:v>
              </c:pt>
              <c:pt idx="40">
                <c:v>46.579166666666623</c:v>
              </c:pt>
              <c:pt idx="41">
                <c:v>46.162500000000009</c:v>
              </c:pt>
              <c:pt idx="42">
                <c:v>45.145833333333314</c:v>
              </c:pt>
              <c:pt idx="43">
                <c:v>43.27916666666664</c:v>
              </c:pt>
              <c:pt idx="44">
                <c:v>40.962499999999999</c:v>
              </c:pt>
              <c:pt idx="45">
                <c:v>40.245833333333316</c:v>
              </c:pt>
              <c:pt idx="46">
                <c:v>40.245833333333316</c:v>
              </c:pt>
              <c:pt idx="47">
                <c:v>40.26250000000001</c:v>
              </c:pt>
              <c:pt idx="48">
                <c:v>39.27916666666664</c:v>
              </c:pt>
              <c:pt idx="49">
                <c:v>38.912500000000001</c:v>
              </c:pt>
              <c:pt idx="50">
                <c:v>41.462500000000006</c:v>
              </c:pt>
              <c:pt idx="51">
                <c:v>42.295833333333341</c:v>
              </c:pt>
              <c:pt idx="52">
                <c:v>41.845833333333324</c:v>
              </c:pt>
              <c:pt idx="53">
                <c:v>41.295833333333341</c:v>
              </c:pt>
              <c:pt idx="54">
                <c:v>41.512500000000003</c:v>
              </c:pt>
              <c:pt idx="55">
                <c:v>43.045833333333327</c:v>
              </c:pt>
              <c:pt idx="56">
                <c:v>43.629166666666642</c:v>
              </c:pt>
              <c:pt idx="57">
                <c:v>44.912500000000001</c:v>
              </c:pt>
              <c:pt idx="58">
                <c:v>45.595833333333331</c:v>
              </c:pt>
              <c:pt idx="59">
                <c:v>46.229166666666636</c:v>
              </c:pt>
              <c:pt idx="60">
                <c:v>47.545833333333306</c:v>
              </c:pt>
              <c:pt idx="61">
                <c:v>48.729166666666636</c:v>
              </c:pt>
              <c:pt idx="62">
                <c:v>47.562499999999993</c:v>
              </c:pt>
              <c:pt idx="63">
                <c:v>46.079166666666623</c:v>
              </c:pt>
              <c:pt idx="64">
                <c:v>46.352777777777753</c:v>
              </c:pt>
              <c:pt idx="65">
                <c:v>48.093055555555551</c:v>
              </c:pt>
              <c:pt idx="66">
                <c:v>50.816666666666613</c:v>
              </c:pt>
              <c:pt idx="67">
                <c:v>49.333333333333336</c:v>
              </c:pt>
              <c:pt idx="68">
                <c:v>45.483333333333327</c:v>
              </c:pt>
              <c:pt idx="69">
                <c:v>45.300000000000004</c:v>
              </c:pt>
              <c:pt idx="70">
                <c:v>51.849999999999994</c:v>
              </c:pt>
              <c:pt idx="71">
                <c:v>61.083333333333336</c:v>
              </c:pt>
              <c:pt idx="72">
                <c:v>68.899999999999991</c:v>
              </c:pt>
              <c:pt idx="73">
                <c:v>76.099999999999994</c:v>
              </c:pt>
              <c:pt idx="74">
                <c:v>79.783333333333289</c:v>
              </c:pt>
              <c:pt idx="75">
                <c:v>78.400000000000006</c:v>
              </c:pt>
              <c:pt idx="76">
                <c:v>73.800000000000011</c:v>
              </c:pt>
              <c:pt idx="77">
                <c:v>69.983333333333306</c:v>
              </c:pt>
              <c:pt idx="78">
                <c:v>64.0833333333333</c:v>
              </c:pt>
              <c:pt idx="79">
                <c:v>57.733333333333341</c:v>
              </c:pt>
              <c:pt idx="80">
                <c:v>52.5</c:v>
              </c:pt>
              <c:pt idx="81">
                <c:v>50.25</c:v>
              </c:pt>
              <c:pt idx="82">
                <c:v>51.35</c:v>
              </c:pt>
              <c:pt idx="83">
                <c:v>54.266666666666644</c:v>
              </c:pt>
              <c:pt idx="84">
                <c:v>56.05</c:v>
              </c:pt>
              <c:pt idx="85">
                <c:v>56.666666666666636</c:v>
              </c:pt>
              <c:pt idx="86">
                <c:v>56.016666666666616</c:v>
              </c:pt>
              <c:pt idx="87">
                <c:v>55.383333333333326</c:v>
              </c:pt>
              <c:pt idx="88">
                <c:v>54.616666666666632</c:v>
              </c:pt>
              <c:pt idx="89">
                <c:v>54.866666666666632</c:v>
              </c:pt>
              <c:pt idx="90">
                <c:v>56.566666666666627</c:v>
              </c:pt>
              <c:pt idx="91">
                <c:v>55.5</c:v>
              </c:pt>
              <c:pt idx="92">
                <c:v>52.483333333333327</c:v>
              </c:pt>
              <c:pt idx="93">
                <c:v>53.733333333333341</c:v>
              </c:pt>
              <c:pt idx="94">
                <c:v>57.100000000000009</c:v>
              </c:pt>
              <c:pt idx="95">
                <c:v>62.266666666666644</c:v>
              </c:pt>
              <c:pt idx="96">
                <c:v>63.316666666666613</c:v>
              </c:pt>
              <c:pt idx="97">
                <c:v>62.1</c:v>
              </c:pt>
              <c:pt idx="98">
                <c:v>60.6</c:v>
              </c:pt>
              <c:pt idx="99">
                <c:v>60.933333333333337</c:v>
              </c:pt>
              <c:pt idx="100">
                <c:v>61.916666666666622</c:v>
              </c:pt>
              <c:pt idx="101">
                <c:v>63.533333333333331</c:v>
              </c:pt>
              <c:pt idx="102">
                <c:v>63.216666666666626</c:v>
              </c:pt>
              <c:pt idx="103">
                <c:v>63.733333333333341</c:v>
              </c:pt>
              <c:pt idx="104">
                <c:v>64.566666666666663</c:v>
              </c:pt>
              <c:pt idx="105">
                <c:v>67.133333333333269</c:v>
              </c:pt>
              <c:pt idx="106">
                <c:v>70.666666666666671</c:v>
              </c:pt>
              <c:pt idx="107">
                <c:v>72.849999999999994</c:v>
              </c:pt>
              <c:pt idx="108">
                <c:v>74.05</c:v>
              </c:pt>
              <c:pt idx="109">
                <c:v>74.483333333333306</c:v>
              </c:pt>
              <c:pt idx="110">
                <c:v>74.466666666666697</c:v>
              </c:pt>
              <c:pt idx="111">
                <c:v>72.816666666666663</c:v>
              </c:pt>
              <c:pt idx="112">
                <c:v>71.533333333333289</c:v>
              </c:pt>
              <c:pt idx="113">
                <c:v>69.849999999999994</c:v>
              </c:pt>
              <c:pt idx="114">
                <c:v>68.983333333333306</c:v>
              </c:pt>
              <c:pt idx="115">
                <c:v>67.2</c:v>
              </c:pt>
              <c:pt idx="116">
                <c:v>67.983333333333306</c:v>
              </c:pt>
              <c:pt idx="117">
                <c:v>70.95</c:v>
              </c:pt>
              <c:pt idx="118">
                <c:v>72.883333333333297</c:v>
              </c:pt>
              <c:pt idx="119">
                <c:v>74.11666666666666</c:v>
              </c:pt>
              <c:pt idx="120">
                <c:v>72.850000000000009</c:v>
              </c:pt>
              <c:pt idx="121">
                <c:v>71.95</c:v>
              </c:pt>
              <c:pt idx="122">
                <c:v>70.683333333333294</c:v>
              </c:pt>
              <c:pt idx="123">
                <c:v>68.983333333333306</c:v>
              </c:pt>
              <c:pt idx="124">
                <c:v>68.550000000000011</c:v>
              </c:pt>
              <c:pt idx="125">
                <c:v>66.95</c:v>
              </c:pt>
              <c:pt idx="126">
                <c:v>63.983333333333341</c:v>
              </c:pt>
              <c:pt idx="127">
                <c:v>58.033333333333331</c:v>
              </c:pt>
              <c:pt idx="128">
                <c:v>50.883333333333326</c:v>
              </c:pt>
              <c:pt idx="129">
                <c:v>46.35</c:v>
              </c:pt>
              <c:pt idx="130">
                <c:v>43.116666666666639</c:v>
              </c:pt>
              <c:pt idx="131">
                <c:v>39.833333333333336</c:v>
              </c:pt>
            </c:numLit>
          </c:val>
        </c:ser>
        <c:ser>
          <c:idx val="1"/>
          <c:order val="1"/>
          <c:tx>
            <c:v>iconfianca</c:v>
          </c:tx>
          <c:spPr>
            <a:ln w="25400">
              <a:solidFill>
                <a:schemeClr val="accent2"/>
              </a:solidFill>
              <a:prstDash val="solid"/>
            </a:ln>
          </c:spPr>
          <c:marker>
            <c:symbol val="none"/>
          </c:marker>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-36.239583333333329</c:v>
              </c:pt>
              <c:pt idx="1">
                <c:v>-37.539583333333326</c:v>
              </c:pt>
              <c:pt idx="2">
                <c:v>-39.53125</c:v>
              </c:pt>
              <c:pt idx="3">
                <c:v>-40.222916666666656</c:v>
              </c:pt>
              <c:pt idx="4">
                <c:v>-39.418750000000003</c:v>
              </c:pt>
              <c:pt idx="5">
                <c:v>-37.381249999999994</c:v>
              </c:pt>
              <c:pt idx="6">
                <c:v>-35.293750000000017</c:v>
              </c:pt>
              <c:pt idx="7">
                <c:v>-33.797916666666644</c:v>
              </c:pt>
              <c:pt idx="8">
                <c:v>-32.797916666666652</c:v>
              </c:pt>
              <c:pt idx="9">
                <c:v>-30.32708333333332</c:v>
              </c:pt>
              <c:pt idx="10">
                <c:v>-29.356249999999992</c:v>
              </c:pt>
              <c:pt idx="11">
                <c:v>-28.485416666666655</c:v>
              </c:pt>
              <c:pt idx="12">
                <c:v>-29.993749999999977</c:v>
              </c:pt>
              <c:pt idx="13">
                <c:v>-30.02291666666666</c:v>
              </c:pt>
              <c:pt idx="14">
                <c:v>-30.268749999999976</c:v>
              </c:pt>
              <c:pt idx="15">
                <c:v>-30.768749999999976</c:v>
              </c:pt>
              <c:pt idx="16">
                <c:v>-30.706249999999983</c:v>
              </c:pt>
              <c:pt idx="17">
                <c:v>-29.318749999999984</c:v>
              </c:pt>
              <c:pt idx="18">
                <c:v>-27.193749999999984</c:v>
              </c:pt>
              <c:pt idx="19">
                <c:v>-25.756249999999984</c:v>
              </c:pt>
              <c:pt idx="20">
                <c:v>-25.877083333333321</c:v>
              </c:pt>
              <c:pt idx="21">
                <c:v>-27.085416666666656</c:v>
              </c:pt>
              <c:pt idx="22">
                <c:v>-28.668749999999978</c:v>
              </c:pt>
              <c:pt idx="23">
                <c:v>-30.164583333333319</c:v>
              </c:pt>
              <c:pt idx="24">
                <c:v>-30.822916666666657</c:v>
              </c:pt>
              <c:pt idx="25">
                <c:v>-30.281249999999986</c:v>
              </c:pt>
              <c:pt idx="26">
                <c:v>-28.243749999999977</c:v>
              </c:pt>
              <c:pt idx="27">
                <c:v>-25.668749999999978</c:v>
              </c:pt>
              <c:pt idx="28">
                <c:v>-24.389583333333313</c:v>
              </c:pt>
              <c:pt idx="29">
                <c:v>-27.602083333333322</c:v>
              </c:pt>
              <c:pt idx="30">
                <c:v>-32.056249999999999</c:v>
              </c:pt>
              <c:pt idx="31">
                <c:v>-35.702083333333327</c:v>
              </c:pt>
              <c:pt idx="32">
                <c:v>-35.910416666666627</c:v>
              </c:pt>
              <c:pt idx="33">
                <c:v>-35.272916666666653</c:v>
              </c:pt>
              <c:pt idx="34">
                <c:v>-34.977083333333304</c:v>
              </c:pt>
              <c:pt idx="35">
                <c:v>-34.947916666666629</c:v>
              </c:pt>
              <c:pt idx="36">
                <c:v>-35.168750000000017</c:v>
              </c:pt>
              <c:pt idx="37">
                <c:v>-34.039583333333326</c:v>
              </c:pt>
              <c:pt idx="38">
                <c:v>-31.785416666666659</c:v>
              </c:pt>
              <c:pt idx="39">
                <c:v>-30.131249999999991</c:v>
              </c:pt>
              <c:pt idx="40">
                <c:v>-29.806249999999984</c:v>
              </c:pt>
              <c:pt idx="41">
                <c:v>-30.181249999999984</c:v>
              </c:pt>
              <c:pt idx="42">
                <c:v>-29.764583333333313</c:v>
              </c:pt>
              <c:pt idx="43">
                <c:v>-28.02291666666666</c:v>
              </c:pt>
              <c:pt idx="44">
                <c:v>-25.864583333333318</c:v>
              </c:pt>
              <c:pt idx="45">
                <c:v>-24.643749999999983</c:v>
              </c:pt>
              <c:pt idx="46">
                <c:v>-24.952083333333313</c:v>
              </c:pt>
              <c:pt idx="47">
                <c:v>-25.010416666666668</c:v>
              </c:pt>
              <c:pt idx="48">
                <c:v>-25.331250000000008</c:v>
              </c:pt>
              <c:pt idx="49">
                <c:v>-25.393750000000001</c:v>
              </c:pt>
              <c:pt idx="50">
                <c:v>-27.193749999999984</c:v>
              </c:pt>
              <c:pt idx="51">
                <c:v>-27.40625</c:v>
              </c:pt>
              <c:pt idx="52">
                <c:v>-27.01458333333332</c:v>
              </c:pt>
              <c:pt idx="53">
                <c:v>-26.84791666666667</c:v>
              </c:pt>
              <c:pt idx="54">
                <c:v>-27.189583333333314</c:v>
              </c:pt>
              <c:pt idx="55">
                <c:v>-28.572916666666668</c:v>
              </c:pt>
              <c:pt idx="56">
                <c:v>-29.51458333333332</c:v>
              </c:pt>
              <c:pt idx="57">
                <c:v>-30.772916666666664</c:v>
              </c:pt>
              <c:pt idx="58">
                <c:v>-31.893749999999983</c:v>
              </c:pt>
              <c:pt idx="59">
                <c:v>-33.239583333333329</c:v>
              </c:pt>
              <c:pt idx="60">
                <c:v>-35.439583333333324</c:v>
              </c:pt>
              <c:pt idx="61">
                <c:v>-36.522916666666646</c:v>
              </c:pt>
              <c:pt idx="62">
                <c:v>-36.918750000000003</c:v>
              </c:pt>
              <c:pt idx="63">
                <c:v>-35.777083333333316</c:v>
              </c:pt>
              <c:pt idx="64">
                <c:v>-35.298611111111121</c:v>
              </c:pt>
              <c:pt idx="65">
                <c:v>-37.486805555555542</c:v>
              </c:pt>
              <c:pt idx="66">
                <c:v>-40.291666666666636</c:v>
              </c:pt>
              <c:pt idx="67">
                <c:v>-40.491666666666632</c:v>
              </c:pt>
              <c:pt idx="68">
                <c:v>-36.5</c:v>
              </c:pt>
              <c:pt idx="69">
                <c:v>-35.287500000000001</c:v>
              </c:pt>
              <c:pt idx="70">
                <c:v>-37.529166666666647</c:v>
              </c:pt>
              <c:pt idx="71">
                <c:v>-42.662500000000016</c:v>
              </c:pt>
              <c:pt idx="72">
                <c:v>-46.062500000000014</c:v>
              </c:pt>
              <c:pt idx="73">
                <c:v>-49.995833333333337</c:v>
              </c:pt>
              <c:pt idx="74">
                <c:v>-51.020833333333336</c:v>
              </c:pt>
              <c:pt idx="75">
                <c:v>-49.458333333333336</c:v>
              </c:pt>
              <c:pt idx="76">
                <c:v>-46.212500000000013</c:v>
              </c:pt>
              <c:pt idx="77">
                <c:v>-43.45416666666663</c:v>
              </c:pt>
              <c:pt idx="78">
                <c:v>-39.333333333333336</c:v>
              </c:pt>
              <c:pt idx="79">
                <c:v>-34.333333333333329</c:v>
              </c:pt>
              <c:pt idx="80">
                <c:v>-29.48749999999999</c:v>
              </c:pt>
              <c:pt idx="81">
                <c:v>-27</c:v>
              </c:pt>
              <c:pt idx="82">
                <c:v>-27.350000000000005</c:v>
              </c:pt>
              <c:pt idx="83">
                <c:v>-30.037500000000005</c:v>
              </c:pt>
              <c:pt idx="84">
                <c:v>-32.266666666666644</c:v>
              </c:pt>
              <c:pt idx="85">
                <c:v>-34.379166666666642</c:v>
              </c:pt>
              <c:pt idx="86">
                <c:v>-37.025000000000013</c:v>
              </c:pt>
              <c:pt idx="87">
                <c:v>-36.670833333333327</c:v>
              </c:pt>
              <c:pt idx="88">
                <c:v>-38.325000000000003</c:v>
              </c:pt>
              <c:pt idx="89">
                <c:v>-40.083333333333336</c:v>
              </c:pt>
              <c:pt idx="90">
                <c:v>-41.958333333333336</c:v>
              </c:pt>
              <c:pt idx="91">
                <c:v>-40.354166666666622</c:v>
              </c:pt>
              <c:pt idx="92">
                <c:v>-37.425000000000011</c:v>
              </c:pt>
              <c:pt idx="93">
                <c:v>-40.012500000000003</c:v>
              </c:pt>
              <c:pt idx="94">
                <c:v>-44.875</c:v>
              </c:pt>
              <c:pt idx="95">
                <c:v>-50.158333333333331</c:v>
              </c:pt>
              <c:pt idx="96">
                <c:v>-50.64166666666663</c:v>
              </c:pt>
              <c:pt idx="97">
                <c:v>-49.066666666666627</c:v>
              </c:pt>
              <c:pt idx="98">
                <c:v>-48.404166666666633</c:v>
              </c:pt>
              <c:pt idx="99">
                <c:v>-49.470833333333324</c:v>
              </c:pt>
              <c:pt idx="100">
                <c:v>-50.275000000000013</c:v>
              </c:pt>
              <c:pt idx="101">
                <c:v>-50.666666666666629</c:v>
              </c:pt>
              <c:pt idx="102">
                <c:v>-49.120833333333337</c:v>
              </c:pt>
              <c:pt idx="103">
                <c:v>-49.129166666666642</c:v>
              </c:pt>
              <c:pt idx="104">
                <c:v>-50.8125</c:v>
              </c:pt>
              <c:pt idx="105">
                <c:v>-52.95416666666663</c:v>
              </c:pt>
              <c:pt idx="106">
                <c:v>-55.95416666666663</c:v>
              </c:pt>
              <c:pt idx="107">
                <c:v>-56.795833333333341</c:v>
              </c:pt>
              <c:pt idx="108">
                <c:v>-57.054166666666632</c:v>
              </c:pt>
              <c:pt idx="109">
                <c:v>-55.787500000000001</c:v>
              </c:pt>
              <c:pt idx="110">
                <c:v>-54.491666666666639</c:v>
              </c:pt>
              <c:pt idx="111">
                <c:v>-53.329166666666644</c:v>
              </c:pt>
              <c:pt idx="112">
                <c:v>-52.604166666666636</c:v>
              </c:pt>
              <c:pt idx="113">
                <c:v>-51.537500000000001</c:v>
              </c:pt>
              <c:pt idx="114">
                <c:v>-50.375</c:v>
              </c:pt>
              <c:pt idx="115">
                <c:v>-49.225000000000016</c:v>
              </c:pt>
              <c:pt idx="116">
                <c:v>-51.445833333333326</c:v>
              </c:pt>
              <c:pt idx="117">
                <c:v>-55.279166666666647</c:v>
              </c:pt>
              <c:pt idx="118">
                <c:v>-58.966666666666633</c:v>
              </c:pt>
              <c:pt idx="119">
                <c:v>-59.766666666666644</c:v>
              </c:pt>
              <c:pt idx="120">
                <c:v>-58.662500000000016</c:v>
              </c:pt>
              <c:pt idx="121">
                <c:v>-56.329166666666644</c:v>
              </c:pt>
              <c:pt idx="122">
                <c:v>-55.341666666666619</c:v>
              </c:pt>
              <c:pt idx="123">
                <c:v>-54.179166666666639</c:v>
              </c:pt>
              <c:pt idx="124">
                <c:v>-54.99583333333333</c:v>
              </c:pt>
              <c:pt idx="125">
                <c:v>-53.875</c:v>
              </c:pt>
              <c:pt idx="126">
                <c:v>-52.733333333333341</c:v>
              </c:pt>
              <c:pt idx="127">
                <c:v>-49.012500000000003</c:v>
              </c:pt>
              <c:pt idx="128">
                <c:v>-45.279166666666647</c:v>
              </c:pt>
              <c:pt idx="129">
                <c:v>-42.833333333333336</c:v>
              </c:pt>
              <c:pt idx="130">
                <c:v>-41.825000000000003</c:v>
              </c:pt>
              <c:pt idx="131">
                <c:v>-40.4375</c:v>
              </c:pt>
            </c:numLit>
          </c:val>
        </c:ser>
        <c:marker val="1"/>
        <c:axId val="77408896"/>
        <c:axId val="85721088"/>
      </c:lineChart>
      <c:catAx>
        <c:axId val="7740889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5721088"/>
        <c:crosses val="autoZero"/>
        <c:auto val="1"/>
        <c:lblAlgn val="ctr"/>
        <c:lblOffset val="100"/>
        <c:tickLblSkip val="6"/>
        <c:tickMarkSkip val="1"/>
      </c:catAx>
      <c:valAx>
        <c:axId val="85721088"/>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740889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5376634831962057"/>
        </c:manualLayout>
      </c:layout>
      <c:lineChart>
        <c:grouping val="standard"/>
        <c:ser>
          <c:idx val="0"/>
          <c:order val="0"/>
          <c:tx>
            <c:v>Clima</c:v>
          </c:tx>
          <c:spPr>
            <a:ln w="25400">
              <a:solidFill>
                <a:schemeClr val="accent2"/>
              </a:solidFill>
              <a:prstDash val="solid"/>
            </a:ln>
          </c:spPr>
          <c:marker>
            <c:symbol val="none"/>
          </c:marker>
          <c:dLbls>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-0.58084296362442933</c:v>
              </c:pt>
              <c:pt idx="1">
                <c:v>-0.43968251059712948</c:v>
              </c:pt>
              <c:pt idx="2">
                <c:v>-0.58603851586392131</c:v>
              </c:pt>
              <c:pt idx="3">
                <c:v>-0.52504789691169862</c:v>
              </c:pt>
              <c:pt idx="4">
                <c:v>-0.77166730439909692</c:v>
              </c:pt>
              <c:pt idx="5">
                <c:v>-0.69736331905170368</c:v>
              </c:pt>
              <c:pt idx="6">
                <c:v>-0.62614371860026752</c:v>
              </c:pt>
              <c:pt idx="7">
                <c:v>-0.34681617968831308</c:v>
              </c:pt>
              <c:pt idx="8">
                <c:v>-0.11481853193939133</c:v>
              </c:pt>
              <c:pt idx="9">
                <c:v>0.18790163735716081</c:v>
              </c:pt>
              <c:pt idx="10">
                <c:v>0.28297652648984661</c:v>
              </c:pt>
              <c:pt idx="11">
                <c:v>0.30454653572125168</c:v>
              </c:pt>
              <c:pt idx="12">
                <c:v>0.20935814043107442</c:v>
              </c:pt>
              <c:pt idx="13">
                <c:v>0.17184024020853572</c:v>
              </c:pt>
              <c:pt idx="14">
                <c:v>0.18832234228729564</c:v>
              </c:pt>
              <c:pt idx="15">
                <c:v>0.3522260424483597</c:v>
              </c:pt>
              <c:pt idx="16">
                <c:v>0.68302914314384533</c:v>
              </c:pt>
              <c:pt idx="17">
                <c:v>0.89475581940584914</c:v>
              </c:pt>
              <c:pt idx="18">
                <c:v>1.0225325938492185</c:v>
              </c:pt>
              <c:pt idx="19">
                <c:v>1.0577476067441642</c:v>
              </c:pt>
              <c:pt idx="20">
                <c:v>1.0903956811433257</c:v>
              </c:pt>
              <c:pt idx="21">
                <c:v>1.0064195072489919</c:v>
              </c:pt>
              <c:pt idx="22">
                <c:v>0.76879743643883258</c:v>
              </c:pt>
              <c:pt idx="23">
                <c:v>0.54335891870108854</c:v>
              </c:pt>
              <c:pt idx="24">
                <c:v>0.47594152514263871</c:v>
              </c:pt>
              <c:pt idx="25">
                <c:v>0.54923935011989544</c:v>
              </c:pt>
              <c:pt idx="26">
                <c:v>0.70284363845124609</c:v>
              </c:pt>
              <c:pt idx="27">
                <c:v>0.7143906401914677</c:v>
              </c:pt>
              <c:pt idx="28">
                <c:v>0.68537670603059764</c:v>
              </c:pt>
              <c:pt idx="29">
                <c:v>0.51724974875408514</c:v>
              </c:pt>
              <c:pt idx="30">
                <c:v>0.22549678618949853</c:v>
              </c:pt>
              <c:pt idx="31">
                <c:v>6.1687423009230989E-2</c:v>
              </c:pt>
              <c:pt idx="32">
                <c:v>-8.1862240762471013E-3</c:v>
              </c:pt>
              <c:pt idx="33">
                <c:v>0.14103418531833173</c:v>
              </c:pt>
              <c:pt idx="34">
                <c:v>3.8607489650262575E-2</c:v>
              </c:pt>
              <c:pt idx="35">
                <c:v>0.14778265216878889</c:v>
              </c:pt>
              <c:pt idx="36">
                <c:v>0.11570638079628479</c:v>
              </c:pt>
              <c:pt idx="37">
                <c:v>0.35567160239825485</c:v>
              </c:pt>
              <c:pt idx="38">
                <c:v>0.23613837272206453</c:v>
              </c:pt>
              <c:pt idx="39">
                <c:v>0.38633333000626885</c:v>
              </c:pt>
              <c:pt idx="40">
                <c:v>0.27686447794042396</c:v>
              </c:pt>
              <c:pt idx="41">
                <c:v>0.60335670394665331</c:v>
              </c:pt>
              <c:pt idx="42">
                <c:v>0.69957787355599954</c:v>
              </c:pt>
              <c:pt idx="43">
                <c:v>0.85310834378727507</c:v>
              </c:pt>
              <c:pt idx="44">
                <c:v>0.83558205564773447</c:v>
              </c:pt>
              <c:pt idx="45">
                <c:v>0.99382954384050892</c:v>
              </c:pt>
              <c:pt idx="46">
                <c:v>1.0137296177412674</c:v>
              </c:pt>
              <c:pt idx="47">
                <c:v>0.83121010255503991</c:v>
              </c:pt>
              <c:pt idx="48">
                <c:v>0.67897484545874398</c:v>
              </c:pt>
              <c:pt idx="49">
                <c:v>0.74203806085848134</c:v>
              </c:pt>
              <c:pt idx="50">
                <c:v>1.0017051309651708</c:v>
              </c:pt>
              <c:pt idx="51">
                <c:v>1.1445658102764222</c:v>
              </c:pt>
              <c:pt idx="52">
                <c:v>1.298387260096634</c:v>
              </c:pt>
              <c:pt idx="53">
                <c:v>1.3695763834292554</c:v>
              </c:pt>
              <c:pt idx="54">
                <c:v>1.2621765845279309</c:v>
              </c:pt>
              <c:pt idx="55">
                <c:v>1.2726152832660784</c:v>
              </c:pt>
              <c:pt idx="56">
                <c:v>1.2898827206148069</c:v>
              </c:pt>
              <c:pt idx="57">
                <c:v>1.3735649787896138</c:v>
              </c:pt>
              <c:pt idx="58">
                <c:v>1.3197620995800152</c:v>
              </c:pt>
              <c:pt idx="59">
                <c:v>1.1919998539103387</c:v>
              </c:pt>
              <c:pt idx="60">
                <c:v>1.1367384053517731</c:v>
              </c:pt>
              <c:pt idx="61">
                <c:v>1.1160637760752008</c:v>
              </c:pt>
              <c:pt idx="62">
                <c:v>1.2909145983787651</c:v>
              </c:pt>
              <c:pt idx="63">
                <c:v>1.3257814933942957</c:v>
              </c:pt>
              <c:pt idx="64">
                <c:v>1.2847414327091795</c:v>
              </c:pt>
              <c:pt idx="65">
                <c:v>0.9018171408860941</c:v>
              </c:pt>
              <c:pt idx="66">
                <c:v>0.59610747933485897</c:v>
              </c:pt>
              <c:pt idx="67">
                <c:v>0.43684624243926695</c:v>
              </c:pt>
              <c:pt idx="68">
                <c:v>0.35550586522042393</c:v>
              </c:pt>
              <c:pt idx="69">
                <c:v>5.4658166782349159E-2</c:v>
              </c:pt>
              <c:pt idx="70">
                <c:v>-0.64353535798756312</c:v>
              </c:pt>
              <c:pt idx="71">
                <c:v>-1.328665433109613</c:v>
              </c:pt>
              <c:pt idx="72">
                <c:v>-1.8123456137755101</c:v>
              </c:pt>
              <c:pt idx="73">
                <c:v>-2.1840596532458978</c:v>
              </c:pt>
              <c:pt idx="74">
                <c:v>-2.2902493881978172</c:v>
              </c:pt>
              <c:pt idx="75">
                <c:v>-2.3361491302609623</c:v>
              </c:pt>
              <c:pt idx="76">
                <c:v>-1.9578323251659382</c:v>
              </c:pt>
              <c:pt idx="77">
                <c:v>-1.604134659718099</c:v>
              </c:pt>
              <c:pt idx="78">
                <c:v>-1.1831774507862791</c:v>
              </c:pt>
              <c:pt idx="79">
                <c:v>-0.74804817315160832</c:v>
              </c:pt>
              <c:pt idx="80">
                <c:v>-0.39066584903500223</c:v>
              </c:pt>
              <c:pt idx="81">
                <c:v>-6.0674854185258406E-2</c:v>
              </c:pt>
              <c:pt idx="82">
                <c:v>-0.12189447907595619</c:v>
              </c:pt>
              <c:pt idx="83">
                <c:v>-0.22723916198651023</c:v>
              </c:pt>
              <c:pt idx="84">
                <c:v>-0.36485102834628891</c:v>
              </c:pt>
              <c:pt idx="85">
                <c:v>-0.43138485038825963</c:v>
              </c:pt>
              <c:pt idx="86">
                <c:v>-0.33172443797668838</c:v>
              </c:pt>
              <c:pt idx="87">
                <c:v>-0.16127759425919666</c:v>
              </c:pt>
              <c:pt idx="88">
                <c:v>3.1336385332018067E-2</c:v>
              </c:pt>
              <c:pt idx="89">
                <c:v>0.12123249337003923</c:v>
              </c:pt>
              <c:pt idx="90">
                <c:v>6.587664786194844E-2</c:v>
              </c:pt>
              <c:pt idx="91">
                <c:v>5.9945280249605798E-2</c:v>
              </c:pt>
              <c:pt idx="92">
                <c:v>6.2971858042885895E-2</c:v>
              </c:pt>
              <c:pt idx="93">
                <c:v>-0.13638257922449665</c:v>
              </c:pt>
              <c:pt idx="94">
                <c:v>-0.40506538316681256</c:v>
              </c:pt>
              <c:pt idx="95">
                <c:v>-0.87342480673506162</c:v>
              </c:pt>
              <c:pt idx="96">
                <c:v>-1.0350763293672955</c:v>
              </c:pt>
              <c:pt idx="97">
                <c:v>-1.199002202280449</c:v>
              </c:pt>
              <c:pt idx="98">
                <c:v>-1.2717768287774176</c:v>
              </c:pt>
              <c:pt idx="99">
                <c:v>-1.5093375437253753</c:v>
              </c:pt>
              <c:pt idx="100">
                <c:v>-1.7029736012989485</c:v>
              </c:pt>
              <c:pt idx="101">
                <c:v>-1.8487186222926542</c:v>
              </c:pt>
              <c:pt idx="102">
                <c:v>-1.987924569932433</c:v>
              </c:pt>
              <c:pt idx="103">
                <c:v>-2.1131552505861948</c:v>
              </c:pt>
              <c:pt idx="104">
                <c:v>-2.3272892489575749</c:v>
              </c:pt>
              <c:pt idx="105">
                <c:v>-2.5751408750342963</c:v>
              </c:pt>
              <c:pt idx="106">
                <c:v>-3.0212507682726759</c:v>
              </c:pt>
              <c:pt idx="107">
                <c:v>-3.4477671784281605</c:v>
              </c:pt>
              <c:pt idx="108">
                <c:v>-3.7235047179266991</c:v>
              </c:pt>
              <c:pt idx="109">
                <c:v>-3.8661661937977629</c:v>
              </c:pt>
              <c:pt idx="110">
                <c:v>-3.845643242041541</c:v>
              </c:pt>
              <c:pt idx="111">
                <c:v>-3.7549447708452992</c:v>
              </c:pt>
              <c:pt idx="112">
                <c:v>-3.7225513630028848</c:v>
              </c:pt>
              <c:pt idx="113">
                <c:v>-3.5550436198969058</c:v>
              </c:pt>
              <c:pt idx="114">
                <c:v>-3.4780483142773675</c:v>
              </c:pt>
              <c:pt idx="115">
                <c:v>-3.1939098863384454</c:v>
              </c:pt>
              <c:pt idx="116">
                <c:v>-3.3529734465207341</c:v>
              </c:pt>
              <c:pt idx="117">
                <c:v>-3.6742387434453962</c:v>
              </c:pt>
              <c:pt idx="118">
                <c:v>-3.9780242010812481</c:v>
              </c:pt>
              <c:pt idx="119">
                <c:v>-4.0564329411867295</c:v>
              </c:pt>
              <c:pt idx="120">
                <c:v>-3.9667727021897408</c:v>
              </c:pt>
              <c:pt idx="121">
                <c:v>-3.877359190731041</c:v>
              </c:pt>
              <c:pt idx="122">
                <c:v>-3.5595469486546238</c:v>
              </c:pt>
              <c:pt idx="123">
                <c:v>-3.2809451998855566</c:v>
              </c:pt>
              <c:pt idx="124">
                <c:v>-2.9541377883351356</c:v>
              </c:pt>
              <c:pt idx="125">
                <c:v>-2.690136484894885</c:v>
              </c:pt>
              <c:pt idx="126">
                <c:v>-2.3916845007394008</c:v>
              </c:pt>
              <c:pt idx="127">
                <c:v>-1.9470207494349379</c:v>
              </c:pt>
              <c:pt idx="128">
                <c:v>-1.6327096972107791</c:v>
              </c:pt>
              <c:pt idx="129">
                <c:v>-1.3762404789331797</c:v>
              </c:pt>
              <c:pt idx="130">
                <c:v>-1.237835896461722</c:v>
              </c:pt>
              <c:pt idx="131">
                <c:v>-1.073233623103905</c:v>
              </c:pt>
            </c:numLit>
          </c:val>
        </c:ser>
        <c:dLbls>
          <c:showSerName val="1"/>
        </c:dLbls>
        <c:marker val="1"/>
        <c:axId val="85728256"/>
        <c:axId val="85771392"/>
      </c:lineChart>
      <c:catAx>
        <c:axId val="85728256"/>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5771392"/>
        <c:crosses val="autoZero"/>
        <c:auto val="1"/>
        <c:lblAlgn val="ctr"/>
        <c:lblOffset val="100"/>
        <c:tickLblSkip val="1"/>
        <c:tickMarkSkip val="1"/>
      </c:catAx>
      <c:valAx>
        <c:axId val="85771392"/>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572825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227"/>
          <c:y val="2.7932997139402602E-2"/>
        </c:manualLayout>
      </c:layout>
      <c:spPr>
        <a:noFill/>
        <a:ln w="25400">
          <a:noFill/>
        </a:ln>
      </c:spPr>
    </c:title>
    <c:plotArea>
      <c:layout>
        <c:manualLayout>
          <c:layoutTarget val="inner"/>
          <c:xMode val="edge"/>
          <c:yMode val="edge"/>
          <c:x val="7.5987841945288834E-2"/>
          <c:y val="0.2471916893206014"/>
          <c:w val="0.91185410334346562"/>
          <c:h val="0.47752939982391945"/>
        </c:manualLayout>
      </c:layout>
      <c:lineChart>
        <c:grouping val="standard"/>
        <c:ser>
          <c:idx val="0"/>
          <c:order val="0"/>
          <c:tx>
            <c:v>dr estrangeiros</c:v>
          </c:tx>
          <c:spPr>
            <a:ln w="25400">
              <a:solidFill>
                <a:schemeClr val="accent2"/>
              </a:solidFill>
              <a:prstDash val="solid"/>
            </a:ln>
          </c:spPr>
          <c:marker>
            <c:symbol val="none"/>
          </c:marker>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0.000</c:formatCode>
              <c:ptCount val="132"/>
              <c:pt idx="0">
                <c:v>16.388999999999992</c:v>
              </c:pt>
              <c:pt idx="1">
                <c:v>17.131000000000007</c:v>
              </c:pt>
              <c:pt idx="2">
                <c:v>17.760999999999992</c:v>
              </c:pt>
              <c:pt idx="3">
                <c:v>17.834000000000007</c:v>
              </c:pt>
              <c:pt idx="4">
                <c:v>17.29</c:v>
              </c:pt>
              <c:pt idx="5">
                <c:v>16.898</c:v>
              </c:pt>
              <c:pt idx="6">
                <c:v>16.498999999999988</c:v>
              </c:pt>
              <c:pt idx="7">
                <c:v>16.010000000000005</c:v>
              </c:pt>
              <c:pt idx="8">
                <c:v>16.484999999999992</c:v>
              </c:pt>
              <c:pt idx="9">
                <c:v>17.206</c:v>
              </c:pt>
              <c:pt idx="10">
                <c:v>18.184999999999999</c:v>
              </c:pt>
              <c:pt idx="11">
                <c:v>18.393000000000001</c:v>
              </c:pt>
              <c:pt idx="12">
                <c:v>18.734999999999999</c:v>
              </c:pt>
              <c:pt idx="13">
                <c:v>18.937999999999999</c:v>
              </c:pt>
              <c:pt idx="14">
                <c:v>18.919</c:v>
              </c:pt>
              <c:pt idx="15">
                <c:v>18.533000000000001</c:v>
              </c:pt>
              <c:pt idx="16">
                <c:v>17.831000000000007</c:v>
              </c:pt>
              <c:pt idx="17">
                <c:v>17.315999999999999</c:v>
              </c:pt>
              <c:pt idx="18">
                <c:v>17.151000000000007</c:v>
              </c:pt>
              <c:pt idx="19">
                <c:v>17.212</c:v>
              </c:pt>
              <c:pt idx="20">
                <c:v>17.618000000000006</c:v>
              </c:pt>
              <c:pt idx="21">
                <c:v>18.399999999999999</c:v>
              </c:pt>
              <c:pt idx="22">
                <c:v>19.631000000000007</c:v>
              </c:pt>
              <c:pt idx="23">
                <c:v>20.036000000000001</c:v>
              </c:pt>
              <c:pt idx="24">
                <c:v>20.792000000000002</c:v>
              </c:pt>
              <c:pt idx="25">
                <c:v>21.152999999999999</c:v>
              </c:pt>
              <c:pt idx="26">
                <c:v>21.279999999999994</c:v>
              </c:pt>
              <c:pt idx="27">
                <c:v>21.059000000000001</c:v>
              </c:pt>
              <c:pt idx="28">
                <c:v>20.239999999999991</c:v>
              </c:pt>
              <c:pt idx="29">
                <c:v>19.760000000000002</c:v>
              </c:pt>
              <c:pt idx="30">
                <c:v>19.376000000000001</c:v>
              </c:pt>
              <c:pt idx="31">
                <c:v>19.227</c:v>
              </c:pt>
              <c:pt idx="32">
                <c:v>19.681000000000001</c:v>
              </c:pt>
              <c:pt idx="33">
                <c:v>20.341000000000001</c:v>
              </c:pt>
              <c:pt idx="34">
                <c:v>21.381</c:v>
              </c:pt>
              <c:pt idx="35">
                <c:v>21.57</c:v>
              </c:pt>
              <c:pt idx="36">
                <c:v>22.484999999999992</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21.672999999999991</c:v>
              </c:pt>
              <c:pt idx="48">
                <c:v>22.158000000000001</c:v>
              </c:pt>
              <c:pt idx="49">
                <c:v>22.187999999999999</c:v>
              </c:pt>
              <c:pt idx="50">
                <c:v>21.812000000000001</c:v>
              </c:pt>
              <c:pt idx="51">
                <c:v>20.263999999999992</c:v>
              </c:pt>
              <c:pt idx="52">
                <c:v>18.646000000000001</c:v>
              </c:pt>
              <c:pt idx="53">
                <c:v>18.143999999999991</c:v>
              </c:pt>
              <c:pt idx="54">
                <c:v>17.896999999999991</c:v>
              </c:pt>
              <c:pt idx="55">
                <c:v>17.408999999999988</c:v>
              </c:pt>
              <c:pt idx="56">
                <c:v>17.971</c:v>
              </c:pt>
              <c:pt idx="57">
                <c:v>18.82</c:v>
              </c:pt>
              <c:pt idx="58">
                <c:v>19.652999999999999</c:v>
              </c:pt>
              <c:pt idx="59">
                <c:v>19.510999999999999</c:v>
              </c:pt>
              <c:pt idx="60">
                <c:v>20.337000000000007</c:v>
              </c:pt>
              <c:pt idx="61">
                <c:v>20.754000000000001</c:v>
              </c:pt>
              <c:pt idx="62">
                <c:v>20.387</c:v>
              </c:pt>
              <c:pt idx="63">
                <c:v>19.956</c:v>
              </c:pt>
              <c:pt idx="64">
                <c:v>19.513999999999999</c:v>
              </c:pt>
              <c:pt idx="65">
                <c:v>19.492999999999988</c:v>
              </c:pt>
              <c:pt idx="66">
                <c:v>19.030999999999999</c:v>
              </c:pt>
              <c:pt idx="67">
                <c:v>19.100000000000001</c:v>
              </c:pt>
              <c:pt idx="68">
                <c:v>19.617000000000008</c:v>
              </c:pt>
              <c:pt idx="69">
                <c:v>20.901999999999994</c:v>
              </c:pt>
              <c:pt idx="70">
                <c:v>23.125</c:v>
              </c:pt>
              <c:pt idx="71">
                <c:v>24.202999999999992</c:v>
              </c:pt>
              <c:pt idx="72">
                <c:v>27.810000000000006</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40.128000000000014</c:v>
              </c:pt>
              <c:pt idx="86">
                <c:v>41.216000000000001</c:v>
              </c:pt>
              <c:pt idx="87">
                <c:v>40.607000000000006</c:v>
              </c:pt>
              <c:pt idx="88">
                <c:v>38.798000000000016</c:v>
              </c:pt>
              <c:pt idx="89">
                <c:v>37.190000000000012</c:v>
              </c:pt>
              <c:pt idx="90">
                <c:v>35.759</c:v>
              </c:pt>
              <c:pt idx="91">
                <c:v>34.718000000000011</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32.816999999999993</c:v>
              </c:pt>
              <c:pt idx="103">
                <c:v>32.464000000000006</c:v>
              </c:pt>
              <c:pt idx="104">
                <c:v>33.67</c:v>
              </c:pt>
              <c:pt idx="105">
                <c:v>35.363</c:v>
              </c:pt>
              <c:pt idx="106">
                <c:v>37.819000000000003</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43.327000000000005</c:v>
              </c:pt>
              <c:pt idx="121">
                <c:v>43.733000000000011</c:v>
              </c:pt>
              <c:pt idx="122">
                <c:v>42.698000000000015</c:v>
              </c:pt>
              <c:pt idx="123">
                <c:v>41.281000000000006</c:v>
              </c:pt>
              <c:pt idx="124">
                <c:v>38.316999999999993</c:v>
              </c:pt>
              <c:pt idx="125">
                <c:v>36.679000000000002</c:v>
              </c:pt>
              <c:pt idx="126">
                <c:v>35.202000000000012</c:v>
              </c:pt>
              <c:pt idx="127">
                <c:v>33.832000000000001</c:v>
              </c:pt>
              <c:pt idx="128">
                <c:v>33.736000000000011</c:v>
              </c:pt>
              <c:pt idx="129">
                <c:v>34.391000000000005</c:v>
              </c:pt>
              <c:pt idx="130">
                <c:v>35.14</c:v>
              </c:pt>
              <c:pt idx="131">
                <c:v>34.968000000000011</c:v>
              </c:pt>
            </c:numLit>
          </c:val>
        </c:ser>
        <c:marker val="1"/>
        <c:axId val="85811584"/>
        <c:axId val="85813120"/>
      </c:lineChart>
      <c:catAx>
        <c:axId val="8581158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5813120"/>
        <c:crosses val="autoZero"/>
        <c:auto val="1"/>
        <c:lblAlgn val="ctr"/>
        <c:lblOffset val="100"/>
        <c:tickLblSkip val="1"/>
        <c:tickMarkSkip val="1"/>
      </c:catAx>
      <c:valAx>
        <c:axId val="85813120"/>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581158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914009545161002"/>
        </c:manualLayout>
      </c:layout>
      <c:lineChart>
        <c:grouping val="standard"/>
        <c:ser>
          <c:idx val="0"/>
          <c:order val="0"/>
          <c:tx>
            <c:v>construcao</c:v>
          </c:tx>
          <c:spPr>
            <a:ln w="25400">
              <a:solidFill>
                <a:srgbClr val="808080"/>
              </a:solidFill>
              <a:prstDash val="solid"/>
            </a:ln>
          </c:spPr>
          <c:marker>
            <c:symbol val="none"/>
          </c:marker>
          <c:dLbls>
            <c:dLbl>
              <c:idx val="8"/>
              <c:layout>
                <c:manualLayout>
                  <c:x val="-3.3017740252347959E-2"/>
                  <c:y val="-9.9027460277145582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-40.630915179700764</c:v>
              </c:pt>
              <c:pt idx="1">
                <c:v>-41.232070059912154</c:v>
              </c:pt>
              <c:pt idx="2">
                <c:v>-45.011368103070957</c:v>
              </c:pt>
              <c:pt idx="3">
                <c:v>-45.281757810638446</c:v>
              </c:pt>
              <c:pt idx="4">
                <c:v>-45.282781383088384</c:v>
              </c:pt>
              <c:pt idx="5">
                <c:v>-45.324334787385077</c:v>
              </c:pt>
              <c:pt idx="6">
                <c:v>-44.190619842894655</c:v>
              </c:pt>
              <c:pt idx="7">
                <c:v>-43.580015111019371</c:v>
              </c:pt>
              <c:pt idx="8">
                <c:v>-41.676084941594915</c:v>
              </c:pt>
              <c:pt idx="9">
                <c:v>-41.031755156260843</c:v>
              </c:pt>
              <c:pt idx="10">
                <c:v>-39.504065095683139</c:v>
              </c:pt>
              <c:pt idx="11">
                <c:v>-38.578694963978215</c:v>
              </c:pt>
              <c:pt idx="12">
                <c:v>-37.708451385251813</c:v>
              </c:pt>
              <c:pt idx="13">
                <c:v>-37.595489506435506</c:v>
              </c:pt>
              <c:pt idx="14">
                <c:v>-37.452835488353053</c:v>
              </c:pt>
              <c:pt idx="15">
                <c:v>-37.212320077456781</c:v>
              </c:pt>
              <c:pt idx="16">
                <c:v>-36.9364411247237</c:v>
              </c:pt>
              <c:pt idx="17">
                <c:v>-36.540832502199912</c:v>
              </c:pt>
              <c:pt idx="18">
                <c:v>-36.475210003551204</c:v>
              </c:pt>
              <c:pt idx="19">
                <c:v>-35.869746574587147</c:v>
              </c:pt>
              <c:pt idx="20">
                <c:v>-35.32691258263548</c:v>
              </c:pt>
              <c:pt idx="21">
                <c:v>-35.08278904972132</c:v>
              </c:pt>
              <c:pt idx="22">
                <c:v>-34.389335739724913</c:v>
              </c:pt>
              <c:pt idx="23">
                <c:v>-33.604406197209194</c:v>
              </c:pt>
              <c:pt idx="24">
                <c:v>-32.421747163531542</c:v>
              </c:pt>
              <c:pt idx="25">
                <c:v>-32.301525776551287</c:v>
              </c:pt>
              <c:pt idx="26">
                <c:v>-32.899840617059006</c:v>
              </c:pt>
              <c:pt idx="27">
                <c:v>-31.86595657293045</c:v>
              </c:pt>
              <c:pt idx="28">
                <c:v>-31.884355130820797</c:v>
              </c:pt>
              <c:pt idx="29">
                <c:v>-31.479546054057696</c:v>
              </c:pt>
              <c:pt idx="30">
                <c:v>-31.573145358682165</c:v>
              </c:pt>
              <c:pt idx="31">
                <c:v>-31.615739318654427</c:v>
              </c:pt>
              <c:pt idx="32">
                <c:v>-32.746008251927854</c:v>
              </c:pt>
              <c:pt idx="33">
                <c:v>-34.091707973878812</c:v>
              </c:pt>
              <c:pt idx="34">
                <c:v>-35.345061205448019</c:v>
              </c:pt>
              <c:pt idx="35">
                <c:v>-35.336806939307941</c:v>
              </c:pt>
              <c:pt idx="36">
                <c:v>-36.649435519827755</c:v>
              </c:pt>
              <c:pt idx="37">
                <c:v>-36.461844831934641</c:v>
              </c:pt>
              <c:pt idx="38">
                <c:v>-36.747516515143325</c:v>
              </c:pt>
              <c:pt idx="39">
                <c:v>-36.689159670157032</c:v>
              </c:pt>
              <c:pt idx="40">
                <c:v>-38.031011261450494</c:v>
              </c:pt>
              <c:pt idx="41">
                <c:v>-39.190962159863709</c:v>
              </c:pt>
              <c:pt idx="42">
                <c:v>-39.706503065424329</c:v>
              </c:pt>
              <c:pt idx="43">
                <c:v>-39.346135688519318</c:v>
              </c:pt>
              <c:pt idx="44">
                <c:v>-38.759802856528481</c:v>
              </c:pt>
              <c:pt idx="45">
                <c:v>-38.755223701563821</c:v>
              </c:pt>
              <c:pt idx="46">
                <c:v>-37.824630275467392</c:v>
              </c:pt>
              <c:pt idx="47">
                <c:v>-37.954099635333904</c:v>
              </c:pt>
              <c:pt idx="48">
                <c:v>-36.180017416920201</c:v>
              </c:pt>
              <c:pt idx="49">
                <c:v>-36.268377737229926</c:v>
              </c:pt>
              <c:pt idx="50">
                <c:v>-34.381056973817422</c:v>
              </c:pt>
              <c:pt idx="51">
                <c:v>-34.165779007813079</c:v>
              </c:pt>
              <c:pt idx="52">
                <c:v>-32.354198536083835</c:v>
              </c:pt>
              <c:pt idx="53">
                <c:v>-32.260638581558553</c:v>
              </c:pt>
              <c:pt idx="54">
                <c:v>-32.231439904495581</c:v>
              </c:pt>
              <c:pt idx="55">
                <c:v>-31.047473849501291</c:v>
              </c:pt>
              <c:pt idx="56">
                <c:v>-29.815032913100463</c:v>
              </c:pt>
              <c:pt idx="57">
                <c:v>-29.017893261807455</c:v>
              </c:pt>
              <c:pt idx="58">
                <c:v>-31.495354987491186</c:v>
              </c:pt>
              <c:pt idx="59">
                <c:v>-32.057894526513536</c:v>
              </c:pt>
              <c:pt idx="60">
                <c:v>-31.767412882368113</c:v>
              </c:pt>
              <c:pt idx="61">
                <c:v>-29.735804497874121</c:v>
              </c:pt>
              <c:pt idx="62">
                <c:v>-28.314579372994501</c:v>
              </c:pt>
              <c:pt idx="63">
                <c:v>-27.397648534113603</c:v>
              </c:pt>
              <c:pt idx="64">
                <c:v>-27.199476600250993</c:v>
              </c:pt>
              <c:pt idx="65">
                <c:v>-28.162320434349208</c:v>
              </c:pt>
              <c:pt idx="66">
                <c:v>-29.342342777380086</c:v>
              </c:pt>
              <c:pt idx="67">
                <c:v>-30.756539930888682</c:v>
              </c:pt>
              <c:pt idx="68">
                <c:v>-31.705823546322708</c:v>
              </c:pt>
              <c:pt idx="69">
                <c:v>-32.412290401903029</c:v>
              </c:pt>
              <c:pt idx="70">
                <c:v>-33.936624923934325</c:v>
              </c:pt>
              <c:pt idx="71">
                <c:v>-35.661888229634108</c:v>
              </c:pt>
              <c:pt idx="72">
                <c:v>-37.358582079182334</c:v>
              </c:pt>
              <c:pt idx="73">
                <c:v>-37.74392605083488</c:v>
              </c:pt>
              <c:pt idx="74">
                <c:v>-38.598450634968614</c:v>
              </c:pt>
              <c:pt idx="75">
                <c:v>-39.799729619387527</c:v>
              </c:pt>
              <c:pt idx="76">
                <c:v>-37.870023469863391</c:v>
              </c:pt>
              <c:pt idx="77">
                <c:v>-35.236453111071583</c:v>
              </c:pt>
              <c:pt idx="78">
                <c:v>-33.661664236191982</c:v>
              </c:pt>
              <c:pt idx="79">
                <c:v>-33.44025829657182</c:v>
              </c:pt>
              <c:pt idx="80">
                <c:v>-34.799424133323043</c:v>
              </c:pt>
              <c:pt idx="81">
                <c:v>-33.942990428232193</c:v>
              </c:pt>
              <c:pt idx="82">
                <c:v>-35.132880658034473</c:v>
              </c:pt>
              <c:pt idx="83">
                <c:v>-35.440175513551956</c:v>
              </c:pt>
              <c:pt idx="84">
                <c:v>-37.579823429382841</c:v>
              </c:pt>
              <c:pt idx="85">
                <c:v>-38.73190309400335</c:v>
              </c:pt>
              <c:pt idx="86">
                <c:v>-40.274958702086451</c:v>
              </c:pt>
              <c:pt idx="87">
                <c:v>-40.912659735560524</c:v>
              </c:pt>
              <c:pt idx="88">
                <c:v>-42.080292244907561</c:v>
              </c:pt>
              <c:pt idx="89">
                <c:v>-41.690770106315391</c:v>
              </c:pt>
              <c:pt idx="90">
                <c:v>-41.077761934263485</c:v>
              </c:pt>
              <c:pt idx="91">
                <c:v>-41.393590474220254</c:v>
              </c:pt>
              <c:pt idx="92">
                <c:v>-41.566967107041542</c:v>
              </c:pt>
              <c:pt idx="93">
                <c:v>-43.211820316764857</c:v>
              </c:pt>
              <c:pt idx="94">
                <c:v>-43.83646814314929</c:v>
              </c:pt>
              <c:pt idx="95">
                <c:v>-45.53613217973453</c:v>
              </c:pt>
              <c:pt idx="96">
                <c:v>-46.450990181537051</c:v>
              </c:pt>
              <c:pt idx="97">
                <c:v>-48.164991788931161</c:v>
              </c:pt>
              <c:pt idx="98">
                <c:v>-49.753001034826831</c:v>
              </c:pt>
              <c:pt idx="99">
                <c:v>-51.371191769071295</c:v>
              </c:pt>
              <c:pt idx="100">
                <c:v>-52.972102167904261</c:v>
              </c:pt>
              <c:pt idx="101">
                <c:v>-54.796857012818755</c:v>
              </c:pt>
              <c:pt idx="102">
                <c:v>-55.774472647738833</c:v>
              </c:pt>
              <c:pt idx="103">
                <c:v>-57.498374792320462</c:v>
              </c:pt>
              <c:pt idx="104">
                <c:v>-59.336000074983964</c:v>
              </c:pt>
              <c:pt idx="105">
                <c:v>-61.551542902785123</c:v>
              </c:pt>
              <c:pt idx="106">
                <c:v>-63.658769599003776</c:v>
              </c:pt>
              <c:pt idx="107">
                <c:v>-65.003726659235426</c:v>
              </c:pt>
              <c:pt idx="108">
                <c:v>-66.749250947107839</c:v>
              </c:pt>
              <c:pt idx="109">
                <c:v>-67.725289999536514</c:v>
              </c:pt>
              <c:pt idx="110">
                <c:v>-68.908835093262184</c:v>
              </c:pt>
              <c:pt idx="111">
                <c:v>-69.859979159621076</c:v>
              </c:pt>
              <c:pt idx="112">
                <c:v>-71.047832781585669</c:v>
              </c:pt>
              <c:pt idx="113">
                <c:v>-71.677422109532628</c:v>
              </c:pt>
              <c:pt idx="114">
                <c:v>-71.995085599192322</c:v>
              </c:pt>
              <c:pt idx="115">
                <c:v>-70.497144680987503</c:v>
              </c:pt>
              <c:pt idx="116">
                <c:v>-70.43997771818654</c:v>
              </c:pt>
              <c:pt idx="117">
                <c:v>-70.881978512840334</c:v>
              </c:pt>
              <c:pt idx="118">
                <c:v>-71.504303160451272</c:v>
              </c:pt>
              <c:pt idx="119">
                <c:v>-70.424864260148269</c:v>
              </c:pt>
              <c:pt idx="120">
                <c:v>-68.850169648259595</c:v>
              </c:pt>
              <c:pt idx="121">
                <c:v>-67.022286135083704</c:v>
              </c:pt>
              <c:pt idx="122">
                <c:v>-65.870803233277471</c:v>
              </c:pt>
              <c:pt idx="123">
                <c:v>-64.250387256453891</c:v>
              </c:pt>
              <c:pt idx="124">
                <c:v>-63.820869279587171</c:v>
              </c:pt>
              <c:pt idx="125">
                <c:v>-62.448109969767096</c:v>
              </c:pt>
              <c:pt idx="126">
                <c:v>-62.052189138807606</c:v>
              </c:pt>
              <c:pt idx="127">
                <c:v>-58.629337272879255</c:v>
              </c:pt>
              <c:pt idx="128">
                <c:v>-55.623395306406699</c:v>
              </c:pt>
              <c:pt idx="129">
                <c:v>-51.742399929286009</c:v>
              </c:pt>
              <c:pt idx="130">
                <c:v>-50.044958886178065</c:v>
              </c:pt>
              <c:pt idx="131">
                <c:v>-49.722228447287058</c:v>
              </c:pt>
            </c:numLit>
          </c:val>
        </c:ser>
        <c:ser>
          <c:idx val="1"/>
          <c:order val="1"/>
          <c:tx>
            <c:v>industria</c:v>
          </c:tx>
          <c:spPr>
            <a:ln w="25400">
              <a:solidFill>
                <a:schemeClr val="tx2"/>
              </a:solidFill>
              <a:prstDash val="solid"/>
            </a:ln>
          </c:spPr>
          <c:marker>
            <c:symbol val="none"/>
          </c:marker>
          <c:dLbls>
            <c:dLbl>
              <c:idx val="3"/>
              <c:layout>
                <c:manualLayout>
                  <c:x val="0.23822439363754241"/>
                  <c:y val="0.1978551068213279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-13.041224528158535</c:v>
              </c:pt>
              <c:pt idx="1">
                <c:v>-13.501226992688858</c:v>
              </c:pt>
              <c:pt idx="2">
                <c:v>-14.957439264834669</c:v>
              </c:pt>
              <c:pt idx="3">
                <c:v>-16.607151171036545</c:v>
              </c:pt>
              <c:pt idx="4">
                <c:v>-17.165598106778731</c:v>
              </c:pt>
              <c:pt idx="5">
                <c:v>-15.952398188316266</c:v>
              </c:pt>
              <c:pt idx="6">
                <c:v>-13.634085381979949</c:v>
              </c:pt>
              <c:pt idx="7">
                <c:v>-12.088823386557097</c:v>
              </c:pt>
              <c:pt idx="8">
                <c:v>-11.143669588829432</c:v>
              </c:pt>
              <c:pt idx="9">
                <c:v>-11.325858116564735</c:v>
              </c:pt>
              <c:pt idx="10">
                <c:v>-12.538263504928645</c:v>
              </c:pt>
              <c:pt idx="11">
                <c:v>-12.111786660624649</c:v>
              </c:pt>
              <c:pt idx="12">
                <c:v>-10.575040530325259</c:v>
              </c:pt>
              <c:pt idx="13">
                <c:v>-8.9768325015185138</c:v>
              </c:pt>
              <c:pt idx="14">
                <c:v>-8.5995632131361006</c:v>
              </c:pt>
              <c:pt idx="15">
                <c:v>-8.9131758513656898</c:v>
              </c:pt>
              <c:pt idx="16">
                <c:v>-8.1815022356164793</c:v>
              </c:pt>
              <c:pt idx="17">
                <c:v>-7.4325815459738633</c:v>
              </c:pt>
              <c:pt idx="18">
                <c:v>-6.2451796189561035</c:v>
              </c:pt>
              <c:pt idx="19">
                <c:v>-4.669575175590972</c:v>
              </c:pt>
              <c:pt idx="20">
                <c:v>-5.1302303975415438</c:v>
              </c:pt>
              <c:pt idx="21">
                <c:v>-6.042639304837869</c:v>
              </c:pt>
              <c:pt idx="22">
                <c:v>-7.2826872338939515</c:v>
              </c:pt>
              <c:pt idx="23">
                <c:v>-7.9828324072708554</c:v>
              </c:pt>
              <c:pt idx="24">
                <c:v>-7.6896288091447271</c:v>
              </c:pt>
              <c:pt idx="25">
                <c:v>-8.722519092014128</c:v>
              </c:pt>
              <c:pt idx="26">
                <c:v>-8.5543792476724025</c:v>
              </c:pt>
              <c:pt idx="27">
                <c:v>-7.5735772754183328</c:v>
              </c:pt>
              <c:pt idx="28">
                <c:v>-7.43127046379057</c:v>
              </c:pt>
              <c:pt idx="29">
                <c:v>-8.6414792373890297</c:v>
              </c:pt>
              <c:pt idx="30">
                <c:v>-11.470544891527023</c:v>
              </c:pt>
              <c:pt idx="31">
                <c:v>-11.15929665466769</c:v>
              </c:pt>
              <c:pt idx="32">
                <c:v>-9.6068397276712467</c:v>
              </c:pt>
              <c:pt idx="33">
                <c:v>-6.9078925094643768</c:v>
              </c:pt>
              <c:pt idx="34">
                <c:v>-6.098638226229256</c:v>
              </c:pt>
              <c:pt idx="35">
                <c:v>-5.8219049409870687</c:v>
              </c:pt>
              <c:pt idx="36">
                <c:v>-6.5107158762688666</c:v>
              </c:pt>
              <c:pt idx="37">
                <c:v>-6.613642542604838</c:v>
              </c:pt>
              <c:pt idx="38">
                <c:v>-7.1311469283333704</c:v>
              </c:pt>
              <c:pt idx="39">
                <c:v>-7.6774136219325309</c:v>
              </c:pt>
              <c:pt idx="40">
                <c:v>-8.105039835150226</c:v>
              </c:pt>
              <c:pt idx="41">
                <c:v>-7.5656918809179112</c:v>
              </c:pt>
              <c:pt idx="42">
                <c:v>-5.8550714686121852</c:v>
              </c:pt>
              <c:pt idx="43">
                <c:v>-5.0879248560660137</c:v>
              </c:pt>
              <c:pt idx="44">
                <c:v>-4.1868553439950134</c:v>
              </c:pt>
              <c:pt idx="45">
                <c:v>-4.9926387102739582</c:v>
              </c:pt>
              <c:pt idx="46">
                <c:v>-3.8054213380256647</c:v>
              </c:pt>
              <c:pt idx="47">
                <c:v>-3.7101214101221438</c:v>
              </c:pt>
              <c:pt idx="48">
                <c:v>-2.2135246707475851</c:v>
              </c:pt>
              <c:pt idx="49">
                <c:v>-1.1656022868983371</c:v>
              </c:pt>
              <c:pt idx="50">
                <c:v>0.47949393991719136</c:v>
              </c:pt>
              <c:pt idx="51">
                <c:v>1.0217418714173858</c:v>
              </c:pt>
              <c:pt idx="52">
                <c:v>0.81534789321913403</c:v>
              </c:pt>
              <c:pt idx="53">
                <c:v>0.61820637521184651</c:v>
              </c:pt>
              <c:pt idx="54">
                <c:v>-0.26332146783560673</c:v>
              </c:pt>
              <c:pt idx="55">
                <c:v>-0.74344485338456689</c:v>
              </c:pt>
              <c:pt idx="56">
                <c:v>-0.65161786840861124</c:v>
              </c:pt>
              <c:pt idx="57">
                <c:v>-0.39597650723533911</c:v>
              </c:pt>
              <c:pt idx="58">
                <c:v>0.41301890002019831</c:v>
              </c:pt>
              <c:pt idx="59">
                <c:v>0.7027844055723117</c:v>
              </c:pt>
              <c:pt idx="60">
                <c:v>1.33576762118474</c:v>
              </c:pt>
              <c:pt idx="61">
                <c:v>1.1305785698149704</c:v>
              </c:pt>
              <c:pt idx="62">
                <c:v>0.43510480047673578</c:v>
              </c:pt>
              <c:pt idx="63">
                <c:v>-0.86280988389567936</c:v>
              </c:pt>
              <c:pt idx="64">
                <c:v>-3.7478117780695079</c:v>
              </c:pt>
              <c:pt idx="65">
                <c:v>-6.1488515383054922</c:v>
              </c:pt>
              <c:pt idx="66">
                <c:v>-6.9983058862264675</c:v>
              </c:pt>
              <c:pt idx="67">
                <c:v>-5.9863331785407023</c:v>
              </c:pt>
              <c:pt idx="68">
                <c:v>-7.2732854509356564</c:v>
              </c:pt>
              <c:pt idx="69">
                <c:v>-12.753976701734047</c:v>
              </c:pt>
              <c:pt idx="70">
                <c:v>-19.549436517876646</c:v>
              </c:pt>
              <c:pt idx="71">
                <c:v>-26.00847926224376</c:v>
              </c:pt>
              <c:pt idx="72">
                <c:v>-29.405437441286914</c:v>
              </c:pt>
              <c:pt idx="73">
                <c:v>-32.236104260933473</c:v>
              </c:pt>
              <c:pt idx="74">
                <c:v>-31.01276470349103</c:v>
              </c:pt>
              <c:pt idx="75">
                <c:v>-31.808486957086313</c:v>
              </c:pt>
              <c:pt idx="76">
                <c:v>-29.929060313477024</c:v>
              </c:pt>
              <c:pt idx="77">
                <c:v>-29.623338976361161</c:v>
              </c:pt>
              <c:pt idx="78">
                <c:v>-26.29982695618688</c:v>
              </c:pt>
              <c:pt idx="79">
                <c:v>-24.034481615567032</c:v>
              </c:pt>
              <c:pt idx="80">
                <c:v>-20.285829452369249</c:v>
              </c:pt>
              <c:pt idx="81">
                <c:v>-17.953340702448997</c:v>
              </c:pt>
              <c:pt idx="82">
                <c:v>-16.070945231647766</c:v>
              </c:pt>
              <c:pt idx="83">
                <c:v>-16.517612454352914</c:v>
              </c:pt>
              <c:pt idx="84">
                <c:v>-15.710972461459875</c:v>
              </c:pt>
              <c:pt idx="85">
                <c:v>-14.967645007137927</c:v>
              </c:pt>
              <c:pt idx="86">
                <c:v>-13.643227693058707</c:v>
              </c:pt>
              <c:pt idx="87">
                <c:v>-12.894308361674794</c:v>
              </c:pt>
              <c:pt idx="88">
                <c:v>-12.944757978922569</c:v>
              </c:pt>
              <c:pt idx="89">
                <c:v>-13.346218335935781</c:v>
              </c:pt>
              <c:pt idx="90">
                <c:v>-12.828475289174277</c:v>
              </c:pt>
              <c:pt idx="91">
                <c:v>-12.052100521911704</c:v>
              </c:pt>
              <c:pt idx="92">
                <c:v>-10.026178351822088</c:v>
              </c:pt>
              <c:pt idx="93">
                <c:v>-10.448232690569046</c:v>
              </c:pt>
              <c:pt idx="94">
                <c:v>-9.9461495853774693</c:v>
              </c:pt>
              <c:pt idx="95">
                <c:v>-11.230600939572723</c:v>
              </c:pt>
              <c:pt idx="96">
                <c:v>-10.058351982798044</c:v>
              </c:pt>
              <c:pt idx="97">
                <c:v>-9.4007180584777874</c:v>
              </c:pt>
              <c:pt idx="98">
                <c:v>-9.8036297276035018</c:v>
              </c:pt>
              <c:pt idx="99">
                <c:v>-10.856893252739537</c:v>
              </c:pt>
              <c:pt idx="100">
                <c:v>-13.30113752250374</c:v>
              </c:pt>
              <c:pt idx="101">
                <c:v>-14.735182618939048</c:v>
              </c:pt>
              <c:pt idx="102">
                <c:v>-14.188812792357391</c:v>
              </c:pt>
              <c:pt idx="103">
                <c:v>-15.496472674641408</c:v>
              </c:pt>
              <c:pt idx="104">
                <c:v>-17.220338025659021</c:v>
              </c:pt>
              <c:pt idx="105">
                <c:v>-19.916307456981556</c:v>
              </c:pt>
              <c:pt idx="106">
                <c:v>-20.465780797698898</c:v>
              </c:pt>
              <c:pt idx="107">
                <c:v>-20.857401694954998</c:v>
              </c:pt>
              <c:pt idx="108">
                <c:v>-21.591697079311224</c:v>
              </c:pt>
              <c:pt idx="109">
                <c:v>-21.752352374616802</c:v>
              </c:pt>
              <c:pt idx="110">
                <c:v>-20.392975550616594</c:v>
              </c:pt>
              <c:pt idx="111">
                <c:v>-19.891728007880015</c:v>
              </c:pt>
              <c:pt idx="112">
                <c:v>-20.238886276986271</c:v>
              </c:pt>
              <c:pt idx="113">
                <c:v>-20.282619000408641</c:v>
              </c:pt>
              <c:pt idx="114">
                <c:v>-20.724723330187214</c:v>
              </c:pt>
              <c:pt idx="115">
                <c:v>-19.37213299696062</c:v>
              </c:pt>
              <c:pt idx="116">
                <c:v>-19.725803754850457</c:v>
              </c:pt>
              <c:pt idx="117">
                <c:v>-20.262267634491025</c:v>
              </c:pt>
              <c:pt idx="118">
                <c:v>-21.414514501200504</c:v>
              </c:pt>
              <c:pt idx="119">
                <c:v>-20.628710908725061</c:v>
              </c:pt>
              <c:pt idx="120">
                <c:v>-19.491272152472337</c:v>
              </c:pt>
              <c:pt idx="121">
                <c:v>-18.21574695448167</c:v>
              </c:pt>
              <c:pt idx="122">
                <c:v>-17.550215189696754</c:v>
              </c:pt>
              <c:pt idx="123">
                <c:v>-17.285650031543163</c:v>
              </c:pt>
              <c:pt idx="124">
                <c:v>-16.610770576830227</c:v>
              </c:pt>
              <c:pt idx="125">
                <c:v>-16.80017273858379</c:v>
              </c:pt>
              <c:pt idx="126">
                <c:v>-16.067052919429621</c:v>
              </c:pt>
              <c:pt idx="127">
                <c:v>-15.280555254505236</c:v>
              </c:pt>
              <c:pt idx="128">
                <c:v>-13.669437473139576</c:v>
              </c:pt>
              <c:pt idx="129">
                <c:v>-12.939139906817674</c:v>
              </c:pt>
              <c:pt idx="130">
                <c:v>-11.875322434660704</c:v>
              </c:pt>
              <c:pt idx="131">
                <c:v>-10.629082430303578</c:v>
              </c:pt>
            </c:numLit>
          </c:val>
        </c:ser>
        <c:ser>
          <c:idx val="2"/>
          <c:order val="2"/>
          <c:tx>
            <c:v>comercio</c:v>
          </c:tx>
          <c:spPr>
            <a:ln w="38100">
              <a:solidFill>
                <a:schemeClr val="accent2"/>
              </a:solidFill>
              <a:prstDash val="solid"/>
            </a:ln>
          </c:spPr>
          <c:marker>
            <c:symbol val="none"/>
          </c:marker>
          <c:dLbls>
            <c:dLbl>
              <c:idx val="21"/>
              <c:layout>
                <c:manualLayout>
                  <c:x val="0.1725522562691712"/>
                  <c:y val="0.10779420353871996"/>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-12.632850003310081</c:v>
              </c:pt>
              <c:pt idx="1">
                <c:v>-11.268803591814148</c:v>
              </c:pt>
              <c:pt idx="2">
                <c:v>-11.796879153789002</c:v>
              </c:pt>
              <c:pt idx="3">
                <c:v>-11.724399867351924</c:v>
              </c:pt>
              <c:pt idx="4">
                <c:v>-13.183912949608581</c:v>
              </c:pt>
              <c:pt idx="5">
                <c:v>-12.970622494295217</c:v>
              </c:pt>
              <c:pt idx="6">
                <c:v>-12.708881384148285</c:v>
              </c:pt>
              <c:pt idx="7">
                <c:v>-9.9286370125384096</c:v>
              </c:pt>
              <c:pt idx="8">
                <c:v>-7.580106419526591</c:v>
              </c:pt>
              <c:pt idx="9">
                <c:v>-5.5281852066921839</c:v>
              </c:pt>
              <c:pt idx="10">
                <c:v>-4.7604718073269048</c:v>
              </c:pt>
              <c:pt idx="11">
                <c:v>-4.2781351123933904</c:v>
              </c:pt>
              <c:pt idx="12">
                <c:v>-4.042744916926182</c:v>
              </c:pt>
              <c:pt idx="13">
                <c:v>-5.3771829512727889</c:v>
              </c:pt>
              <c:pt idx="14">
                <c:v>-7.2717818238354326</c:v>
              </c:pt>
              <c:pt idx="15">
                <c:v>-7.8661744237328319</c:v>
              </c:pt>
              <c:pt idx="16">
                <c:v>-4.9862313870998589</c:v>
              </c:pt>
              <c:pt idx="17">
                <c:v>-2.6173587072114395</c:v>
              </c:pt>
              <c:pt idx="18">
                <c:v>-0.64759903717866474</c:v>
              </c:pt>
              <c:pt idx="19">
                <c:v>-1.5815034420157439</c:v>
              </c:pt>
              <c:pt idx="20">
                <c:v>-1.428135290887677</c:v>
              </c:pt>
              <c:pt idx="21">
                <c:v>-2.780338950356227</c:v>
              </c:pt>
              <c:pt idx="22">
                <c:v>-3.557156597880339</c:v>
              </c:pt>
              <c:pt idx="23">
                <c:v>-4.0819145074677197</c:v>
              </c:pt>
              <c:pt idx="24">
                <c:v>-4.4396749912201843</c:v>
              </c:pt>
              <c:pt idx="25">
                <c:v>-4.8886343143119406</c:v>
              </c:pt>
              <c:pt idx="26">
                <c:v>-4.8136918691443213</c:v>
              </c:pt>
              <c:pt idx="27">
                <c:v>-5.2137621695601641</c:v>
              </c:pt>
              <c:pt idx="28">
                <c:v>-5.1243034120289135</c:v>
              </c:pt>
              <c:pt idx="29">
                <c:v>-6.5276908856276536</c:v>
              </c:pt>
              <c:pt idx="30">
                <c:v>-8.0830098967744721</c:v>
              </c:pt>
              <c:pt idx="31">
                <c:v>-10.006374493970421</c:v>
              </c:pt>
              <c:pt idx="32">
                <c:v>-10.71962393954322</c:v>
              </c:pt>
              <c:pt idx="33">
                <c:v>-11.236081878678794</c:v>
              </c:pt>
              <c:pt idx="34">
                <c:v>-11.035790989541272</c:v>
              </c:pt>
              <c:pt idx="35">
                <c:v>-8.6297060294492152</c:v>
              </c:pt>
              <c:pt idx="36">
                <c:v>-6.4739569487893514</c:v>
              </c:pt>
              <c:pt idx="37">
                <c:v>-4.9436666574615753</c:v>
              </c:pt>
              <c:pt idx="38">
                <c:v>-7.4666076042982299</c:v>
              </c:pt>
              <c:pt idx="39">
                <c:v>-7.382006847353801</c:v>
              </c:pt>
              <c:pt idx="40">
                <c:v>-9.2480234992798724</c:v>
              </c:pt>
              <c:pt idx="41">
                <c:v>-7.4360801814607802</c:v>
              </c:pt>
              <c:pt idx="42">
                <c:v>-7.6471835397752077</c:v>
              </c:pt>
              <c:pt idx="43">
                <c:v>-6.7588879280297478</c:v>
              </c:pt>
              <c:pt idx="44">
                <c:v>-6.3231037888186261</c:v>
              </c:pt>
              <c:pt idx="45">
                <c:v>-4.2140156528021064</c:v>
              </c:pt>
              <c:pt idx="46">
                <c:v>-2.7519970264827784</c:v>
              </c:pt>
              <c:pt idx="47">
                <c:v>-2.8689887231811553</c:v>
              </c:pt>
              <c:pt idx="48">
                <c:v>-4.1414430470363559</c:v>
              </c:pt>
              <c:pt idx="49">
                <c:v>-3.5293286133741</c:v>
              </c:pt>
              <c:pt idx="50">
                <c:v>-3.5010634424392038</c:v>
              </c:pt>
              <c:pt idx="51">
                <c:v>-3.4136497338248808</c:v>
              </c:pt>
              <c:pt idx="52">
                <c:v>-3.4513017489912854</c:v>
              </c:pt>
              <c:pt idx="53">
                <c:v>-2.7620868959946576</c:v>
              </c:pt>
              <c:pt idx="54">
                <c:v>-3.0491082803727854</c:v>
              </c:pt>
              <c:pt idx="55">
                <c:v>-3.4680567896978953</c:v>
              </c:pt>
              <c:pt idx="56">
                <c:v>-4.2131489175648467</c:v>
              </c:pt>
              <c:pt idx="57">
                <c:v>-3.8604686950495521</c:v>
              </c:pt>
              <c:pt idx="58">
                <c:v>-3.3522725461912843</c:v>
              </c:pt>
              <c:pt idx="59">
                <c:v>-2.3734772721851272</c:v>
              </c:pt>
              <c:pt idx="60">
                <c:v>-1.9548474486154694</c:v>
              </c:pt>
              <c:pt idx="61">
                <c:v>-1.960085671987611</c:v>
              </c:pt>
              <c:pt idx="62">
                <c:v>-1.8514503363980521</c:v>
              </c:pt>
              <c:pt idx="63">
                <c:v>-2.8330590997512468</c:v>
              </c:pt>
              <c:pt idx="64">
                <c:v>-4.2411656554467418</c:v>
              </c:pt>
              <c:pt idx="65">
                <c:v>-7.499032784815447</c:v>
              </c:pt>
              <c:pt idx="66">
                <c:v>-9.8543637549278529</c:v>
              </c:pt>
              <c:pt idx="67">
                <c:v>-11.218390225139029</c:v>
              </c:pt>
              <c:pt idx="68">
                <c:v>-11.470879633882582</c:v>
              </c:pt>
              <c:pt idx="69">
                <c:v>-12.539746462239568</c:v>
              </c:pt>
              <c:pt idx="70">
                <c:v>-14.694265700085166</c:v>
              </c:pt>
              <c:pt idx="71">
                <c:v>-17.248989952883903</c:v>
              </c:pt>
              <c:pt idx="72">
                <c:v>-17.959355726150317</c:v>
              </c:pt>
              <c:pt idx="73">
                <c:v>-19.789152366549072</c:v>
              </c:pt>
              <c:pt idx="74">
                <c:v>-20.24433512945928</c:v>
              </c:pt>
              <c:pt idx="75">
                <c:v>-21.362579921897549</c:v>
              </c:pt>
              <c:pt idx="76">
                <c:v>-20.013382716877743</c:v>
              </c:pt>
              <c:pt idx="77">
                <c:v>-17.848854781711221</c:v>
              </c:pt>
              <c:pt idx="78">
                <c:v>-14.889640028202701</c:v>
              </c:pt>
              <c:pt idx="79">
                <c:v>-12.41953533396377</c:v>
              </c:pt>
              <c:pt idx="80">
                <c:v>-9.8728270010154446</c:v>
              </c:pt>
              <c:pt idx="81">
                <c:v>-7.6756518636855295</c:v>
              </c:pt>
              <c:pt idx="82">
                <c:v>-6.3725642684496941</c:v>
              </c:pt>
              <c:pt idx="83">
                <c:v>-5.7510670724350978</c:v>
              </c:pt>
              <c:pt idx="84">
                <c:v>-5.7893878783707899</c:v>
              </c:pt>
              <c:pt idx="85">
                <c:v>-4.4276447935425312</c:v>
              </c:pt>
              <c:pt idx="86">
                <c:v>-3.8660678297260977</c:v>
              </c:pt>
              <c:pt idx="87">
                <c:v>-2.524156625431202</c:v>
              </c:pt>
              <c:pt idx="88">
                <c:v>-2.5122799627735657</c:v>
              </c:pt>
              <c:pt idx="89">
                <c:v>-2.5808428224972642</c:v>
              </c:pt>
              <c:pt idx="90">
                <c:v>-3.6294232368313648</c:v>
              </c:pt>
              <c:pt idx="91">
                <c:v>-4.2935515991597422</c:v>
              </c:pt>
              <c:pt idx="92">
                <c:v>-5.6442613806171744</c:v>
              </c:pt>
              <c:pt idx="93">
                <c:v>-6.8508586002231171</c:v>
              </c:pt>
              <c:pt idx="94">
                <c:v>-7.4515792443930229</c:v>
              </c:pt>
              <c:pt idx="95">
                <c:v>-7.7545925939498419</c:v>
              </c:pt>
              <c:pt idx="96">
                <c:v>-6.9570853815855971</c:v>
              </c:pt>
              <c:pt idx="97">
                <c:v>-7.27503919600837</c:v>
              </c:pt>
              <c:pt idx="98">
                <c:v>-8.3376229869519438</c:v>
              </c:pt>
              <c:pt idx="99">
                <c:v>-11.84844188747771</c:v>
              </c:pt>
              <c:pt idx="100">
                <c:v>-14.858257945152959</c:v>
              </c:pt>
              <c:pt idx="101">
                <c:v>-16.731462578549529</c:v>
              </c:pt>
              <c:pt idx="102">
                <c:v>-18.314684133660151</c:v>
              </c:pt>
              <c:pt idx="103">
                <c:v>-18.802002780290888</c:v>
              </c:pt>
              <c:pt idx="104">
                <c:v>-19.533991092070604</c:v>
              </c:pt>
              <c:pt idx="105">
                <c:v>-19.317055157493112</c:v>
              </c:pt>
              <c:pt idx="106">
                <c:v>-20.854486615023326</c:v>
              </c:pt>
              <c:pt idx="107">
                <c:v>-21.947690729769029</c:v>
              </c:pt>
              <c:pt idx="108">
                <c:v>-21.9749208049511</c:v>
              </c:pt>
              <c:pt idx="109">
                <c:v>-20.913871330600941</c:v>
              </c:pt>
              <c:pt idx="110">
                <c:v>-19.913080377963563</c:v>
              </c:pt>
              <c:pt idx="111">
                <c:v>-19.392640680388823</c:v>
              </c:pt>
              <c:pt idx="112">
                <c:v>-20.096615928016835</c:v>
              </c:pt>
              <c:pt idx="113">
                <c:v>-20.173576874670143</c:v>
              </c:pt>
              <c:pt idx="114">
                <c:v>-20.496683831305401</c:v>
              </c:pt>
              <c:pt idx="115">
                <c:v>-20.135446634850528</c:v>
              </c:pt>
              <c:pt idx="116">
                <c:v>-20.889236661557501</c:v>
              </c:pt>
              <c:pt idx="117">
                <c:v>-21.341332015809353</c:v>
              </c:pt>
              <c:pt idx="118">
                <c:v>-20.165981633050947</c:v>
              </c:pt>
              <c:pt idx="119">
                <c:v>-19.246874730713696</c:v>
              </c:pt>
              <c:pt idx="120">
                <c:v>-18.574111964110021</c:v>
              </c:pt>
              <c:pt idx="121">
                <c:v>-18.092372666255027</c:v>
              </c:pt>
              <c:pt idx="122">
                <c:v>-16.775963364091744</c:v>
              </c:pt>
              <c:pt idx="123">
                <c:v>-15.42023771747475</c:v>
              </c:pt>
              <c:pt idx="124">
                <c:v>-14.536196968876796</c:v>
              </c:pt>
              <c:pt idx="125">
                <c:v>-14.052573520163484</c:v>
              </c:pt>
              <c:pt idx="126">
                <c:v>-12.974001663815104</c:v>
              </c:pt>
              <c:pt idx="127">
                <c:v>-12.157067282391527</c:v>
              </c:pt>
              <c:pt idx="128">
                <c:v>-10.105745267960655</c:v>
              </c:pt>
              <c:pt idx="129">
                <c:v>-8.258902960764317</c:v>
              </c:pt>
              <c:pt idx="130">
                <c:v>-5.5551859328646946</c:v>
              </c:pt>
              <c:pt idx="131">
                <c:v>-3.4526535867420614</c:v>
              </c:pt>
            </c:numLit>
          </c:val>
        </c:ser>
        <c:ser>
          <c:idx val="3"/>
          <c:order val="3"/>
          <c:tx>
            <c:v>servicos</c:v>
          </c:tx>
          <c:spPr>
            <a:ln w="25400">
              <a:solidFill>
                <a:srgbClr val="333333"/>
              </a:solidFill>
              <a:prstDash val="solid"/>
            </a:ln>
          </c:spPr>
          <c:marker>
            <c:symbol val="none"/>
          </c:marker>
          <c:dLbls>
            <c:dLbl>
              <c:idx val="20"/>
              <c:layout>
                <c:manualLayout>
                  <c:x val="-0.10475666445309324"/>
                  <c:y val="-8.3758643072849415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-6.7959428849791301</c:v>
              </c:pt>
              <c:pt idx="1">
                <c:v>-5.8010804428936424</c:v>
              </c:pt>
              <c:pt idx="2">
                <c:v>-10.172872208358482</c:v>
              </c:pt>
              <c:pt idx="3">
                <c:v>-13.451649584144452</c:v>
              </c:pt>
              <c:pt idx="4">
                <c:v>-17.070328078077619</c:v>
              </c:pt>
              <c:pt idx="5">
                <c:v>-15.922827999951744</c:v>
              </c:pt>
              <c:pt idx="6">
                <c:v>-14.92801586725005</c:v>
              </c:pt>
              <c:pt idx="7">
                <c:v>-11.258795536075375</c:v>
              </c:pt>
              <c:pt idx="8">
                <c:v>-13.29906364676625</c:v>
              </c:pt>
              <c:pt idx="9">
                <c:v>-10.839764215571554</c:v>
              </c:pt>
              <c:pt idx="10">
                <c:v>-10.118893840611891</c:v>
              </c:pt>
              <c:pt idx="11">
                <c:v>-5.9601639551980137</c:v>
              </c:pt>
              <c:pt idx="12">
                <c:v>-6.8146198419939834</c:v>
              </c:pt>
              <c:pt idx="13">
                <c:v>-6.2090180107570285</c:v>
              </c:pt>
              <c:pt idx="14">
                <c:v>-3.1703579487657092</c:v>
              </c:pt>
              <c:pt idx="15">
                <c:v>2.5820543889010987</c:v>
              </c:pt>
              <c:pt idx="16">
                <c:v>5.6093192929604792</c:v>
              </c:pt>
              <c:pt idx="17">
                <c:v>5.1057149614569246</c:v>
              </c:pt>
              <c:pt idx="18">
                <c:v>1.9781349632327201</c:v>
              </c:pt>
              <c:pt idx="19">
                <c:v>1.8136020667743857</c:v>
              </c:pt>
              <c:pt idx="20">
                <c:v>0.39852812077171496</c:v>
              </c:pt>
              <c:pt idx="21">
                <c:v>-1.0198305172429227</c:v>
              </c:pt>
              <c:pt idx="22">
                <c:v>-2.2206540974228681</c:v>
              </c:pt>
              <c:pt idx="23">
                <c:v>-2.8877930604294417</c:v>
              </c:pt>
              <c:pt idx="24">
                <c:v>-3.7991532722120662</c:v>
              </c:pt>
              <c:pt idx="25">
                <c:v>-4.3742019489450845</c:v>
              </c:pt>
              <c:pt idx="26">
                <c:v>-4.9346435608573271</c:v>
              </c:pt>
              <c:pt idx="27">
                <c:v>-5.6126244271390018</c:v>
              </c:pt>
              <c:pt idx="28">
                <c:v>-6.7431057436860664</c:v>
              </c:pt>
              <c:pt idx="29">
                <c:v>-6.759323025589878</c:v>
              </c:pt>
              <c:pt idx="30">
                <c:v>-7.2355203678833506</c:v>
              </c:pt>
              <c:pt idx="31">
                <c:v>-6.8277328522200955</c:v>
              </c:pt>
              <c:pt idx="32">
                <c:v>-6.7652410738479318</c:v>
              </c:pt>
              <c:pt idx="33">
                <c:v>-6.0763461689267713</c:v>
              </c:pt>
              <c:pt idx="34">
                <c:v>-8.1457331465052878</c:v>
              </c:pt>
              <c:pt idx="35">
                <c:v>-5.8251940440632115</c:v>
              </c:pt>
              <c:pt idx="36">
                <c:v>-5.8902222374660145</c:v>
              </c:pt>
              <c:pt idx="37">
                <c:v>-4.3840193655122492</c:v>
              </c:pt>
              <c:pt idx="38">
                <c:v>-6.5451003546482545</c:v>
              </c:pt>
              <c:pt idx="39">
                <c:v>-5.3651132878310266</c:v>
              </c:pt>
              <c:pt idx="40">
                <c:v>-4.9525685269944297</c:v>
              </c:pt>
              <c:pt idx="41">
                <c:v>2.1296878631941687</c:v>
              </c:pt>
              <c:pt idx="42">
                <c:v>3.5280898110454615</c:v>
              </c:pt>
              <c:pt idx="43">
                <c:v>2.3434704404488675</c:v>
              </c:pt>
              <c:pt idx="44">
                <c:v>-2.6474462870255548</c:v>
              </c:pt>
              <c:pt idx="45">
                <c:v>-1.0945493468404071</c:v>
              </c:pt>
              <c:pt idx="46">
                <c:v>1.0615669014321096</c:v>
              </c:pt>
              <c:pt idx="47">
                <c:v>1.5272400753509556</c:v>
              </c:pt>
              <c:pt idx="48">
                <c:v>-0.41248713606411552</c:v>
              </c:pt>
              <c:pt idx="49">
                <c:v>0.20396354180525464</c:v>
              </c:pt>
              <c:pt idx="50">
                <c:v>0.71101275584345236</c:v>
              </c:pt>
              <c:pt idx="51">
                <c:v>3.1487276797061514</c:v>
              </c:pt>
              <c:pt idx="52">
                <c:v>3.8989672065164442</c:v>
              </c:pt>
              <c:pt idx="53">
                <c:v>3.9511157590655532</c:v>
              </c:pt>
              <c:pt idx="54">
                <c:v>2.7319271689130571</c:v>
              </c:pt>
              <c:pt idx="55">
                <c:v>3.0267418013845302</c:v>
              </c:pt>
              <c:pt idx="56">
                <c:v>3.8366094920724056</c:v>
              </c:pt>
              <c:pt idx="57">
                <c:v>4.1355508793216869</c:v>
              </c:pt>
              <c:pt idx="58">
                <c:v>5.4366306951377847</c:v>
              </c:pt>
              <c:pt idx="59">
                <c:v>5.2813561336214319</c:v>
              </c:pt>
              <c:pt idx="60">
                <c:v>6.2990249860278595</c:v>
              </c:pt>
              <c:pt idx="61">
                <c:v>5.1629928001151546</c:v>
              </c:pt>
              <c:pt idx="62">
                <c:v>5.2432565586918072</c:v>
              </c:pt>
              <c:pt idx="63">
                <c:v>6.0355174074747069</c:v>
              </c:pt>
              <c:pt idx="64">
                <c:v>5.6808025936547963</c:v>
              </c:pt>
              <c:pt idx="65">
                <c:v>4.0617997006678888</c:v>
              </c:pt>
              <c:pt idx="66">
                <c:v>0.63856955215464883</c:v>
              </c:pt>
              <c:pt idx="67">
                <c:v>-2.6807330974669692</c:v>
              </c:pt>
              <c:pt idx="68">
                <c:v>-5.5644112642634713</c:v>
              </c:pt>
              <c:pt idx="69">
                <c:v>-8.9152307924226655</c:v>
              </c:pt>
              <c:pt idx="70">
                <c:v>-10.178906788529439</c:v>
              </c:pt>
              <c:pt idx="71">
                <c:v>-10.042739455544186</c:v>
              </c:pt>
              <c:pt idx="72">
                <c:v>-12.731955196132871</c:v>
              </c:pt>
              <c:pt idx="73">
                <c:v>-18.634548291907443</c:v>
              </c:pt>
              <c:pt idx="74">
                <c:v>-23.911500973888447</c:v>
              </c:pt>
              <c:pt idx="75">
                <c:v>-25.642319074982115</c:v>
              </c:pt>
              <c:pt idx="76">
                <c:v>-24.550859261668837</c:v>
              </c:pt>
              <c:pt idx="77">
                <c:v>-23.140215884526359</c:v>
              </c:pt>
              <c:pt idx="78">
                <c:v>-20.152452810531052</c:v>
              </c:pt>
              <c:pt idx="79">
                <c:v>-15.066215297432295</c:v>
              </c:pt>
              <c:pt idx="80">
                <c:v>-12.451696842384223</c:v>
              </c:pt>
              <c:pt idx="81">
                <c:v>-10.059629262490796</c:v>
              </c:pt>
              <c:pt idx="82">
                <c:v>-10.142765356510504</c:v>
              </c:pt>
              <c:pt idx="83">
                <c:v>-8.8979017227841819</c:v>
              </c:pt>
              <c:pt idx="84">
                <c:v>-7.6554936200614394</c:v>
              </c:pt>
              <c:pt idx="85">
                <c:v>-7.9423654999378384</c:v>
              </c:pt>
              <c:pt idx="86">
                <c:v>-7.212878579921429</c:v>
              </c:pt>
              <c:pt idx="87">
                <c:v>-7.9828921993511592</c:v>
              </c:pt>
              <c:pt idx="88">
                <c:v>-7.6132192972710229</c:v>
              </c:pt>
              <c:pt idx="89">
                <c:v>-8.9801935253652641</c:v>
              </c:pt>
              <c:pt idx="90">
                <c:v>-8.8326342521095356</c:v>
              </c:pt>
              <c:pt idx="91">
                <c:v>-10.287548645468689</c:v>
              </c:pt>
              <c:pt idx="92">
                <c:v>-9.7966071595572757</c:v>
              </c:pt>
              <c:pt idx="93">
                <c:v>-10.333991764649651</c:v>
              </c:pt>
              <c:pt idx="94">
                <c:v>-8.9531093521969094</c:v>
              </c:pt>
              <c:pt idx="95">
                <c:v>-9.454203642408137</c:v>
              </c:pt>
              <c:pt idx="96">
                <c:v>-10.908476630562017</c:v>
              </c:pt>
              <c:pt idx="97">
                <c:v>-10.929305985021232</c:v>
              </c:pt>
              <c:pt idx="98">
                <c:v>-11.913076740386828</c:v>
              </c:pt>
              <c:pt idx="99">
                <c:v>-12.363830326320416</c:v>
              </c:pt>
              <c:pt idx="100">
                <c:v>-14.604683032709582</c:v>
              </c:pt>
              <c:pt idx="101">
                <c:v>-14.969021385937966</c:v>
              </c:pt>
              <c:pt idx="102">
                <c:v>-17.277045136950836</c:v>
              </c:pt>
              <c:pt idx="103">
                <c:v>-19.562470995505162</c:v>
              </c:pt>
              <c:pt idx="104">
                <c:v>-22.809756853866421</c:v>
              </c:pt>
              <c:pt idx="105">
                <c:v>-23.608387165698595</c:v>
              </c:pt>
              <c:pt idx="106">
                <c:v>-25.707386465516088</c:v>
              </c:pt>
              <c:pt idx="107">
                <c:v>-27.212180242294377</c:v>
              </c:pt>
              <c:pt idx="108">
                <c:v>-29.021450408735326</c:v>
              </c:pt>
              <c:pt idx="109">
                <c:v>-28.897673135932532</c:v>
              </c:pt>
              <c:pt idx="110">
                <c:v>-29.536581612898154</c:v>
              </c:pt>
              <c:pt idx="111">
                <c:v>-29.734973093235677</c:v>
              </c:pt>
              <c:pt idx="112">
                <c:v>-29.706650426008714</c:v>
              </c:pt>
              <c:pt idx="113">
                <c:v>-30.740919801334254</c:v>
              </c:pt>
              <c:pt idx="114">
                <c:v>-31.689980420475667</c:v>
              </c:pt>
              <c:pt idx="115">
                <c:v>-31.202891700866985</c:v>
              </c:pt>
              <c:pt idx="116">
                <c:v>-31.162945561183729</c:v>
              </c:pt>
              <c:pt idx="117">
                <c:v>-32.833258316725221</c:v>
              </c:pt>
              <c:pt idx="118">
                <c:v>-34.935541467858421</c:v>
              </c:pt>
              <c:pt idx="119">
                <c:v>-34.300790236327451</c:v>
              </c:pt>
              <c:pt idx="120">
                <c:v>-32.087514610222854</c:v>
              </c:pt>
              <c:pt idx="121">
                <c:v>-31.046571135233371</c:v>
              </c:pt>
              <c:pt idx="122">
                <c:v>-30.055315257700794</c:v>
              </c:pt>
              <c:pt idx="123">
                <c:v>-29.392469170436261</c:v>
              </c:pt>
              <c:pt idx="124">
                <c:v>-28.440026641706428</c:v>
              </c:pt>
              <c:pt idx="125">
                <c:v>-27.133179033552455</c:v>
              </c:pt>
              <c:pt idx="126">
                <c:v>-25.056293732099657</c:v>
              </c:pt>
              <c:pt idx="127">
                <c:v>-22.122743746748263</c:v>
              </c:pt>
              <c:pt idx="128">
                <c:v>-20.277518749360187</c:v>
              </c:pt>
              <c:pt idx="129">
                <c:v>-17.159966983956874</c:v>
              </c:pt>
              <c:pt idx="130">
                <c:v>-15.021437048596539</c:v>
              </c:pt>
              <c:pt idx="131">
                <c:v>-11.382985530505186</c:v>
              </c:pt>
            </c:numLit>
          </c:val>
        </c:ser>
        <c:marker val="1"/>
        <c:axId val="86866560"/>
        <c:axId val="86888832"/>
      </c:lineChart>
      <c:catAx>
        <c:axId val="8686656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6888832"/>
        <c:crosses val="autoZero"/>
        <c:auto val="1"/>
        <c:lblAlgn val="ctr"/>
        <c:lblOffset val="100"/>
        <c:tickLblSkip val="6"/>
        <c:tickMarkSkip val="1"/>
      </c:catAx>
      <c:valAx>
        <c:axId val="86888832"/>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686656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0537"/>
          <c:y val="4.5197740112994364E-2"/>
        </c:manualLayout>
      </c:layout>
      <c:spPr>
        <a:noFill/>
        <a:ln w="25400">
          <a:noFill/>
        </a:ln>
      </c:spPr>
    </c:title>
    <c:plotArea>
      <c:layout>
        <c:manualLayout>
          <c:layoutTarget val="inner"/>
          <c:xMode val="edge"/>
          <c:yMode val="edge"/>
          <c:x val="8.8495830152534566E-2"/>
          <c:y val="0.24858894216181932"/>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0.000</c:formatCode>
              <c:ptCount val="132"/>
              <c:pt idx="0">
                <c:v>402.60199999999986</c:v>
              </c:pt>
              <c:pt idx="1">
                <c:v>412.49699999999984</c:v>
              </c:pt>
              <c:pt idx="2">
                <c:v>421.05799999999999</c:v>
              </c:pt>
              <c:pt idx="3">
                <c:v>423.59500000000003</c:v>
              </c:pt>
              <c:pt idx="4">
                <c:v>418.5379999999999</c:v>
              </c:pt>
              <c:pt idx="5">
                <c:v>414.14499999999998</c:v>
              </c:pt>
              <c:pt idx="6">
                <c:v>419.375</c:v>
              </c:pt>
              <c:pt idx="7">
                <c:v>420.89099999999991</c:v>
              </c:pt>
              <c:pt idx="8">
                <c:v>440.66800000000001</c:v>
              </c:pt>
              <c:pt idx="9">
                <c:v>447.91699999999975</c:v>
              </c:pt>
              <c:pt idx="10">
                <c:v>453.72699999999975</c:v>
              </c:pt>
              <c:pt idx="11">
                <c:v>452.54199999999986</c:v>
              </c:pt>
              <c:pt idx="12">
                <c:v>464.45</c:v>
              </c:pt>
              <c:pt idx="13">
                <c:v>467.54</c:v>
              </c:pt>
              <c:pt idx="14">
                <c:v>471.089</c:v>
              </c:pt>
              <c:pt idx="15">
                <c:v>462.05599999999993</c:v>
              </c:pt>
              <c:pt idx="16">
                <c:v>452.1400000000001</c:v>
              </c:pt>
              <c:pt idx="17">
                <c:v>444.67899999999986</c:v>
              </c:pt>
              <c:pt idx="18">
                <c:v>446.09099999999989</c:v>
              </c:pt>
              <c:pt idx="19">
                <c:v>449.76</c:v>
              </c:pt>
              <c:pt idx="20">
                <c:v>466.529</c:v>
              </c:pt>
              <c:pt idx="21">
                <c:v>467.80900000000008</c:v>
              </c:pt>
              <c:pt idx="22">
                <c:v>471.19</c:v>
              </c:pt>
              <c:pt idx="23">
                <c:v>468.85199999999986</c:v>
              </c:pt>
              <c:pt idx="24">
                <c:v>483.447</c:v>
              </c:pt>
              <c:pt idx="25">
                <c:v>487.62299999999999</c:v>
              </c:pt>
              <c:pt idx="26">
                <c:v>484.48699999999985</c:v>
              </c:pt>
              <c:pt idx="27">
                <c:v>478.608</c:v>
              </c:pt>
              <c:pt idx="28">
                <c:v>470.274</c:v>
              </c:pt>
              <c:pt idx="29">
                <c:v>463.67599999999999</c:v>
              </c:pt>
              <c:pt idx="30">
                <c:v>460.41199999999975</c:v>
              </c:pt>
              <c:pt idx="31">
                <c:v>464.88799999999986</c:v>
              </c:pt>
              <c:pt idx="32">
                <c:v>482.548</c:v>
              </c:pt>
              <c:pt idx="33">
                <c:v>484.7299999999999</c:v>
              </c:pt>
              <c:pt idx="34">
                <c:v>486.31099999999986</c:v>
              </c:pt>
              <c:pt idx="35">
                <c:v>479.37299999999999</c:v>
              </c:pt>
              <c:pt idx="36">
                <c:v>491.18400000000008</c:v>
              </c:pt>
              <c:pt idx="37">
                <c:v>487.93599999999975</c:v>
              </c:pt>
              <c:pt idx="38">
                <c:v>480.16399999999999</c:v>
              </c:pt>
              <c:pt idx="39">
                <c:v>469.25299999999999</c:v>
              </c:pt>
              <c:pt idx="40">
                <c:v>457.00900000000001</c:v>
              </c:pt>
              <c:pt idx="41">
                <c:v>442.49899999999985</c:v>
              </c:pt>
              <c:pt idx="42">
                <c:v>436.9009999999999</c:v>
              </c:pt>
              <c:pt idx="43">
                <c:v>436.79199999999975</c:v>
              </c:pt>
              <c:pt idx="44">
                <c:v>448.73599999999988</c:v>
              </c:pt>
              <c:pt idx="45">
                <c:v>453.02799999999991</c:v>
              </c:pt>
              <c:pt idx="46">
                <c:v>457.72799999999989</c:v>
              </c:pt>
              <c:pt idx="47">
                <c:v>452.65100000000001</c:v>
              </c:pt>
              <c:pt idx="48">
                <c:v>457.63400000000001</c:v>
              </c:pt>
              <c:pt idx="49">
                <c:v>450.83699999999988</c:v>
              </c:pt>
              <c:pt idx="50">
                <c:v>441.35599999999999</c:v>
              </c:pt>
              <c:pt idx="51">
                <c:v>420.685</c:v>
              </c:pt>
              <c:pt idx="52">
                <c:v>397.48200000000003</c:v>
              </c:pt>
              <c:pt idx="53">
                <c:v>388.61900000000014</c:v>
              </c:pt>
              <c:pt idx="54">
                <c:v>389.57100000000003</c:v>
              </c:pt>
              <c:pt idx="55">
                <c:v>392.0379999999999</c:v>
              </c:pt>
              <c:pt idx="56">
                <c:v>397.92799999999988</c:v>
              </c:pt>
              <c:pt idx="57">
                <c:v>398.79299999999989</c:v>
              </c:pt>
              <c:pt idx="58">
                <c:v>397.19200000000001</c:v>
              </c:pt>
              <c:pt idx="59">
                <c:v>390.28</c:v>
              </c:pt>
              <c:pt idx="60">
                <c:v>399.67399999999986</c:v>
              </c:pt>
              <c:pt idx="61">
                <c:v>398.57900000000001</c:v>
              </c:pt>
              <c:pt idx="62">
                <c:v>391.0259999999999</c:v>
              </c:pt>
              <c:pt idx="63">
                <c:v>386.34100000000001</c:v>
              </c:pt>
              <c:pt idx="64">
                <c:v>383.35700000000008</c:v>
              </c:pt>
              <c:pt idx="65">
                <c:v>382.49799999999988</c:v>
              </c:pt>
              <c:pt idx="66">
                <c:v>381.7759999999999</c:v>
              </c:pt>
              <c:pt idx="67">
                <c:v>389.94400000000002</c:v>
              </c:pt>
              <c:pt idx="68">
                <c:v>395.24299999999999</c:v>
              </c:pt>
              <c:pt idx="69">
                <c:v>400.81400000000002</c:v>
              </c:pt>
              <c:pt idx="70">
                <c:v>408.5979999999999</c:v>
              </c:pt>
              <c:pt idx="71">
                <c:v>416.005</c:v>
              </c:pt>
              <c:pt idx="72">
                <c:v>447.96599999999989</c:v>
              </c:pt>
              <c:pt idx="73">
                <c:v>469.29899999999975</c:v>
              </c:pt>
              <c:pt idx="74">
                <c:v>484.13099999999986</c:v>
              </c:pt>
              <c:pt idx="75">
                <c:v>491.63499999999999</c:v>
              </c:pt>
              <c:pt idx="76">
                <c:v>489.11500000000001</c:v>
              </c:pt>
              <c:pt idx="77">
                <c:v>489.82</c:v>
              </c:pt>
              <c:pt idx="78">
                <c:v>496.68299999999999</c:v>
              </c:pt>
              <c:pt idx="79">
                <c:v>501.66300000000001</c:v>
              </c:pt>
              <c:pt idx="80">
                <c:v>510.35599999999999</c:v>
              </c:pt>
              <c:pt idx="81">
                <c:v>517.52599999999973</c:v>
              </c:pt>
              <c:pt idx="82">
                <c:v>523.67999999999995</c:v>
              </c:pt>
              <c:pt idx="83">
                <c:v>524.67400000000021</c:v>
              </c:pt>
              <c:pt idx="84">
                <c:v>560.31199999999978</c:v>
              </c:pt>
              <c:pt idx="85">
                <c:v>561.31499999999983</c:v>
              </c:pt>
              <c:pt idx="86">
                <c:v>571.75400000000002</c:v>
              </c:pt>
              <c:pt idx="87">
                <c:v>570.76800000000003</c:v>
              </c:pt>
              <c:pt idx="88">
                <c:v>560.75099999999998</c:v>
              </c:pt>
              <c:pt idx="89">
                <c:v>551.86799999999971</c:v>
              </c:pt>
              <c:pt idx="90">
                <c:v>548.06699999999978</c:v>
              </c:pt>
              <c:pt idx="91">
                <c:v>549.654</c:v>
              </c:pt>
              <c:pt idx="92">
                <c:v>555.81999999999982</c:v>
              </c:pt>
              <c:pt idx="93">
                <c:v>550.84599999999978</c:v>
              </c:pt>
              <c:pt idx="94">
                <c:v>546.92599999999982</c:v>
              </c:pt>
              <c:pt idx="95">
                <c:v>541.8399999999998</c:v>
              </c:pt>
              <c:pt idx="96">
                <c:v>557.24400000000003</c:v>
              </c:pt>
              <c:pt idx="97">
                <c:v>555.5469999999998</c:v>
              </c:pt>
              <c:pt idx="98">
                <c:v>551.86099999999976</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637.66199999999981</c:v>
              </c:pt>
              <c:pt idx="109">
                <c:v>648.01800000000003</c:v>
              </c:pt>
              <c:pt idx="110">
                <c:v>661.40300000000002</c:v>
              </c:pt>
              <c:pt idx="111">
                <c:v>655.89800000000002</c:v>
              </c:pt>
              <c:pt idx="112">
                <c:v>641.22199999999998</c:v>
              </c:pt>
              <c:pt idx="113">
                <c:v>645.95499999999981</c:v>
              </c:pt>
              <c:pt idx="114">
                <c:v>655.34199999999976</c:v>
              </c:pt>
              <c:pt idx="115">
                <c:v>673.42099999999982</c:v>
              </c:pt>
              <c:pt idx="116">
                <c:v>683.55699999999979</c:v>
              </c:pt>
              <c:pt idx="117">
                <c:v>695</c:v>
              </c:pt>
              <c:pt idx="118">
                <c:v>697.78900000000021</c:v>
              </c:pt>
              <c:pt idx="119">
                <c:v>710.65199999999982</c:v>
              </c:pt>
              <c:pt idx="120">
                <c:v>740.06199999999978</c:v>
              </c:pt>
              <c:pt idx="121">
                <c:v>739.61099999999999</c:v>
              </c:pt>
              <c:pt idx="122">
                <c:v>734.44799999999975</c:v>
              </c:pt>
              <c:pt idx="123">
                <c:v>728.51199999999972</c:v>
              </c:pt>
              <c:pt idx="124">
                <c:v>703.20500000000004</c:v>
              </c:pt>
              <c:pt idx="125">
                <c:v>689.93299999999977</c:v>
              </c:pt>
              <c:pt idx="126">
                <c:v>688.09900000000005</c:v>
              </c:pt>
              <c:pt idx="127">
                <c:v>695.06499999999983</c:v>
              </c:pt>
              <c:pt idx="128">
                <c:v>697.29600000000005</c:v>
              </c:pt>
              <c:pt idx="129">
                <c:v>694.904</c:v>
              </c:pt>
              <c:pt idx="130">
                <c:v>692.01900000000001</c:v>
              </c:pt>
              <c:pt idx="131">
                <c:v>690.53499999999997</c:v>
              </c:pt>
            </c:numLit>
          </c:val>
        </c:ser>
        <c:marker val="1"/>
        <c:axId val="86957056"/>
        <c:axId val="87626496"/>
      </c:lineChart>
      <c:lineChart>
        <c:grouping val="standard"/>
        <c:ser>
          <c:idx val="1"/>
          <c:order val="1"/>
          <c:tx>
            <c:v>longo VH%</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18.363751817939722</c:v>
              </c:pt>
              <c:pt idx="1">
                <c:v>25.219242230736477</c:v>
              </c:pt>
              <c:pt idx="2">
                <c:v>23.4470716207706</c:v>
              </c:pt>
              <c:pt idx="3">
                <c:v>12.864659375774771</c:v>
              </c:pt>
              <c:pt idx="4">
                <c:v>15.684421534936989</c:v>
              </c:pt>
              <c:pt idx="5">
                <c:v>10.681557846506287</c:v>
              </c:pt>
              <c:pt idx="6">
                <c:v>11.914483528188496</c:v>
              </c:pt>
              <c:pt idx="7">
                <c:v>5.8919506889050215</c:v>
              </c:pt>
              <c:pt idx="8">
                <c:v>8.1377097213017429</c:v>
              </c:pt>
              <c:pt idx="9">
                <c:v>-0.48061287175225093</c:v>
              </c:pt>
              <c:pt idx="10">
                <c:v>-2.0618117531789779</c:v>
              </c:pt>
              <c:pt idx="11">
                <c:v>3.9882779793469334</c:v>
              </c:pt>
              <c:pt idx="12">
                <c:v>-8.1008583690987059</c:v>
              </c:pt>
              <c:pt idx="13">
                <c:v>-3.5243988123569223</c:v>
              </c:pt>
              <c:pt idx="14">
                <c:v>8.684057971014477</c:v>
              </c:pt>
              <c:pt idx="15">
                <c:v>-2.0038563862244008</c:v>
              </c:pt>
              <c:pt idx="16">
                <c:v>-3.7948362502166053</c:v>
              </c:pt>
              <c:pt idx="17">
                <c:v>3.7832399022567307</c:v>
              </c:pt>
              <c:pt idx="18">
                <c:v>2.2660835278465203E-3</c:v>
              </c:pt>
              <c:pt idx="19">
                <c:v>18.007761228100215</c:v>
              </c:pt>
              <c:pt idx="20">
                <c:v>15.490936068640741</c:v>
              </c:pt>
              <c:pt idx="21">
                <c:v>-6.8681917211328987</c:v>
              </c:pt>
              <c:pt idx="22">
                <c:v>14.242839433679123</c:v>
              </c:pt>
              <c:pt idx="23">
                <c:v>5.6013312219866274</c:v>
              </c:pt>
              <c:pt idx="24">
                <c:v>6.2463514302393515</c:v>
              </c:pt>
              <c:pt idx="25">
                <c:v>3.4628576798383595</c:v>
              </c:pt>
              <c:pt idx="26">
                <c:v>0.46084915724344822</c:v>
              </c:pt>
              <c:pt idx="27">
                <c:v>9.5591531755915256</c:v>
              </c:pt>
              <c:pt idx="28">
                <c:v>9.9397900370522763</c:v>
              </c:pt>
              <c:pt idx="29">
                <c:v>15.697626104540042</c:v>
              </c:pt>
              <c:pt idx="30">
                <c:v>-2.9798323136188669</c:v>
              </c:pt>
              <c:pt idx="31">
                <c:v>2.5146891699107767</c:v>
              </c:pt>
              <c:pt idx="32">
                <c:v>-3.9645854571352732</c:v>
              </c:pt>
              <c:pt idx="33">
                <c:v>2.9865294266721243</c:v>
              </c:pt>
              <c:pt idx="34">
                <c:v>0.91566723776890235</c:v>
              </c:pt>
              <c:pt idx="35">
                <c:v>7.426421999695032</c:v>
              </c:pt>
              <c:pt idx="36">
                <c:v>7.7578872740162907</c:v>
              </c:pt>
              <c:pt idx="37">
                <c:v>-0.95140781108082884</c:v>
              </c:pt>
              <c:pt idx="38">
                <c:v>10.151637429384545</c:v>
              </c:pt>
              <c:pt idx="39">
                <c:v>-12.392016004364828</c:v>
              </c:pt>
              <c:pt idx="40">
                <c:v>2.5932080417534698</c:v>
              </c:pt>
              <c:pt idx="41">
                <c:v>-7.6613675541092899E-2</c:v>
              </c:pt>
              <c:pt idx="42">
                <c:v>1.9595936003737213</c:v>
              </c:pt>
              <c:pt idx="43">
                <c:v>2.0331627237776262</c:v>
              </c:pt>
              <c:pt idx="44">
                <c:v>-5.1374145703068157</c:v>
              </c:pt>
              <c:pt idx="45">
                <c:v>8.8493062522478247</c:v>
              </c:pt>
              <c:pt idx="46">
                <c:v>2.6994397389221052</c:v>
              </c:pt>
              <c:pt idx="47">
                <c:v>-1.1994889751111852</c:v>
              </c:pt>
              <c:pt idx="48">
                <c:v>-5.9345033472046245</c:v>
              </c:pt>
              <c:pt idx="49">
                <c:v>-1.8133467825130141</c:v>
              </c:pt>
              <c:pt idx="50">
                <c:v>-10.340107199321324</c:v>
              </c:pt>
              <c:pt idx="51">
                <c:v>-1.4868827360718266</c:v>
              </c:pt>
              <c:pt idx="52">
                <c:v>-2.6759438804608178</c:v>
              </c:pt>
              <c:pt idx="53">
                <c:v>-5.7049070346942727</c:v>
              </c:pt>
              <c:pt idx="54">
                <c:v>2.8794612177578172</c:v>
              </c:pt>
              <c:pt idx="55">
                <c:v>-6.0750364086086144</c:v>
              </c:pt>
              <c:pt idx="56">
                <c:v>-13.236353603016688</c:v>
              </c:pt>
              <c:pt idx="57">
                <c:v>-3.3649833055091731</c:v>
              </c:pt>
              <c:pt idx="58">
                <c:v>-12.73649020976452</c:v>
              </c:pt>
              <c:pt idx="59">
                <c:v>-15.136131797610219</c:v>
              </c:pt>
              <c:pt idx="60">
                <c:v>-3.3870149853992837</c:v>
              </c:pt>
              <c:pt idx="61">
                <c:v>2.7153864113938821</c:v>
              </c:pt>
              <c:pt idx="62">
                <c:v>-7.5479001354751274</c:v>
              </c:pt>
              <c:pt idx="63">
                <c:v>21.472974396796964</c:v>
              </c:pt>
              <c:pt idx="64">
                <c:v>-0.22502461206693747</c:v>
              </c:pt>
              <c:pt idx="65">
                <c:v>10.466268580866478</c:v>
              </c:pt>
              <c:pt idx="66">
                <c:v>12.996815924829107</c:v>
              </c:pt>
              <c:pt idx="67">
                <c:v>6.1923162117594819</c:v>
              </c:pt>
              <c:pt idx="68">
                <c:v>16.418147768630085</c:v>
              </c:pt>
              <c:pt idx="69">
                <c:v>18.77485648473068</c:v>
              </c:pt>
              <c:pt idx="70">
                <c:v>24.83581712553676</c:v>
              </c:pt>
              <c:pt idx="71">
                <c:v>37.141647855530465</c:v>
              </c:pt>
              <c:pt idx="72">
                <c:v>27.29674943893432</c:v>
              </c:pt>
              <c:pt idx="73">
                <c:v>37.696906326006413</c:v>
              </c:pt>
              <c:pt idx="74">
                <c:v>52.915590910148161</c:v>
              </c:pt>
              <c:pt idx="75">
                <c:v>26.229508196721312</c:v>
              </c:pt>
              <c:pt idx="76">
                <c:v>21.848423624489023</c:v>
              </c:pt>
              <c:pt idx="77">
                <c:v>21.523209274508911</c:v>
              </c:pt>
              <c:pt idx="78">
                <c:v>18.546543706155909</c:v>
              </c:pt>
              <c:pt idx="79">
                <c:v>17.572484761397078</c:v>
              </c:pt>
              <c:pt idx="80">
                <c:v>10.154032931178406</c:v>
              </c:pt>
              <c:pt idx="81">
                <c:v>-0.78937001909032967</c:v>
              </c:pt>
              <c:pt idx="82">
                <c:v>3.1986106193198074</c:v>
              </c:pt>
              <c:pt idx="83">
                <c:v>-1.5184247885932978</c:v>
              </c:pt>
              <c:pt idx="84">
                <c:v>-1.0478573662809021</c:v>
              </c:pt>
              <c:pt idx="85">
                <c:v>-9.2394803308186297</c:v>
              </c:pt>
              <c:pt idx="86">
                <c:v>-2.0717034513180077</c:v>
              </c:pt>
              <c:pt idx="87">
                <c:v>-7.4967360681646458</c:v>
              </c:pt>
              <c:pt idx="88">
                <c:v>-7.2590907338140571</c:v>
              </c:pt>
              <c:pt idx="89">
                <c:v>-12.763339705854515</c:v>
              </c:pt>
              <c:pt idx="90">
                <c:v>-13.848071808510628</c:v>
              </c:pt>
              <c:pt idx="91">
                <c:v>-0.52435490547813068</c:v>
              </c:pt>
              <c:pt idx="92">
                <c:v>-5.4142672140633081</c:v>
              </c:pt>
              <c:pt idx="93">
                <c:v>-13.290878270032518</c:v>
              </c:pt>
              <c:pt idx="94">
                <c:v>-6.4587281877001601</c:v>
              </c:pt>
              <c:pt idx="95">
                <c:v>-0.81061318291028028</c:v>
              </c:pt>
              <c:pt idx="96">
                <c:v>-9.0923459344511954</c:v>
              </c:pt>
              <c:pt idx="97">
                <c:v>-8.3994179701709673</c:v>
              </c:pt>
              <c:pt idx="98">
                <c:v>-15.211009459312526</c:v>
              </c:pt>
              <c:pt idx="99">
                <c:v>-14.617070271876397</c:v>
              </c:pt>
              <c:pt idx="100">
                <c:v>4.9562379160516423</c:v>
              </c:pt>
              <c:pt idx="101">
                <c:v>4.6888561013712859</c:v>
              </c:pt>
              <c:pt idx="102">
                <c:v>6.1857261378764665</c:v>
              </c:pt>
              <c:pt idx="103">
                <c:v>6.6048391891088576</c:v>
              </c:pt>
              <c:pt idx="104">
                <c:v>17.195875087392228</c:v>
              </c:pt>
              <c:pt idx="105">
                <c:v>22.427700870055286</c:v>
              </c:pt>
              <c:pt idx="106">
                <c:v>20.015370910551766</c:v>
              </c:pt>
              <c:pt idx="107">
                <c:v>35.198095920129809</c:v>
              </c:pt>
              <c:pt idx="108">
                <c:v>19.88335519764815</c:v>
              </c:pt>
              <c:pt idx="109">
                <c:v>19.590167189547671</c:v>
              </c:pt>
              <c:pt idx="110">
                <c:v>19.859676119293631</c:v>
              </c:pt>
              <c:pt idx="111">
                <c:v>15.188028797007203</c:v>
              </c:pt>
              <c:pt idx="112">
                <c:v>12.577993463404978</c:v>
              </c:pt>
              <c:pt idx="113">
                <c:v>16.406557648863178</c:v>
              </c:pt>
              <c:pt idx="114">
                <c:v>12.959026074316364</c:v>
              </c:pt>
              <c:pt idx="115">
                <c:v>12.35036062160755</c:v>
              </c:pt>
              <c:pt idx="116">
                <c:v>-7.0517759936367552</c:v>
              </c:pt>
              <c:pt idx="117">
                <c:v>8.9624812981931292</c:v>
              </c:pt>
              <c:pt idx="118">
                <c:v>1.6897103769465853</c:v>
              </c:pt>
              <c:pt idx="119">
                <c:v>-15.566772605471435</c:v>
              </c:pt>
              <c:pt idx="120">
                <c:v>-1.7508470777465761</c:v>
              </c:pt>
              <c:pt idx="121">
                <c:v>-5.1736733745101926</c:v>
              </c:pt>
              <c:pt idx="122">
                <c:v>-2.9574042091427342</c:v>
              </c:pt>
              <c:pt idx="123">
                <c:v>9.5015105740181127</c:v>
              </c:pt>
              <c:pt idx="124">
                <c:v>-3.9922582915457019</c:v>
              </c:pt>
              <c:pt idx="125">
                <c:v>-6.3705154455621766</c:v>
              </c:pt>
              <c:pt idx="126">
                <c:v>1.2579021024015979</c:v>
              </c:pt>
              <c:pt idx="127">
                <c:v>-3.9377895433487677</c:v>
              </c:pt>
              <c:pt idx="128">
                <c:v>7.2043643365245815</c:v>
              </c:pt>
              <c:pt idx="129">
                <c:v>4.6856433682765042</c:v>
              </c:pt>
              <c:pt idx="130">
                <c:v>-2.083840219833677</c:v>
              </c:pt>
              <c:pt idx="131">
                <c:v>6.655472728614666</c:v>
              </c:pt>
            </c:numLit>
          </c:val>
        </c:ser>
        <c:marker val="1"/>
        <c:axId val="87628032"/>
        <c:axId val="87633920"/>
      </c:lineChart>
      <c:catAx>
        <c:axId val="8695705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7626496"/>
        <c:crosses val="autoZero"/>
        <c:auto val="1"/>
        <c:lblAlgn val="ctr"/>
        <c:lblOffset val="100"/>
        <c:tickLblSkip val="1"/>
        <c:tickMarkSkip val="1"/>
      </c:catAx>
      <c:valAx>
        <c:axId val="87626496"/>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6957056"/>
        <c:crosses val="autoZero"/>
        <c:crossBetween val="between"/>
        <c:majorUnit val="100"/>
        <c:minorUnit val="100"/>
      </c:valAx>
      <c:catAx>
        <c:axId val="87628032"/>
        <c:scaling>
          <c:orientation val="minMax"/>
        </c:scaling>
        <c:delete val="1"/>
        <c:axPos val="b"/>
        <c:numFmt formatCode="0.0" sourceLinked="1"/>
        <c:tickLblPos val="none"/>
        <c:crossAx val="87633920"/>
        <c:crosses val="autoZero"/>
        <c:auto val="1"/>
        <c:lblAlgn val="ctr"/>
        <c:lblOffset val="100"/>
      </c:catAx>
      <c:valAx>
        <c:axId val="87633920"/>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87628032"/>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33925652468515632"/>
                  <c:y val="0.15131608548932368"/>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-12</c:v>
              </c:pt>
              <c:pt idx="1">
                <c:v>-12</c:v>
              </c:pt>
              <c:pt idx="2">
                <c:v>-12.036239894658335</c:v>
              </c:pt>
              <c:pt idx="3">
                <c:v>-13.702906561325003</c:v>
              </c:pt>
              <c:pt idx="4">
                <c:v>-14.369573227991669</c:v>
              </c:pt>
              <c:pt idx="5">
                <c:v>-13.369573227991669</c:v>
              </c:pt>
              <c:pt idx="6">
                <c:v>-12.036239894658335</c:v>
              </c:pt>
              <c:pt idx="7">
                <c:v>-12.369573227991669</c:v>
              </c:pt>
              <c:pt idx="8">
                <c:v>-12.369573227991669</c:v>
              </c:pt>
              <c:pt idx="9">
                <c:v>-12.036239894658335</c:v>
              </c:pt>
              <c:pt idx="10">
                <c:v>-12.702906561325003</c:v>
              </c:pt>
              <c:pt idx="11">
                <c:v>-12.702906561325003</c:v>
              </c:pt>
              <c:pt idx="12">
                <c:v>-13.036239894658335</c:v>
              </c:pt>
              <c:pt idx="13">
                <c:v>-11.369573227991669</c:v>
              </c:pt>
              <c:pt idx="14">
                <c:v>-11.369573227991669</c:v>
              </c:pt>
              <c:pt idx="15">
                <c:v>-11.036239894658335</c:v>
              </c:pt>
              <c:pt idx="16">
                <c:v>-11.036239894658335</c:v>
              </c:pt>
              <c:pt idx="17">
                <c:v>-11.036239894658335</c:v>
              </c:pt>
              <c:pt idx="18">
                <c:v>-11.702906561325003</c:v>
              </c:pt>
              <c:pt idx="19">
                <c:v>-12.036239894658335</c:v>
              </c:pt>
              <c:pt idx="20">
                <c:v>-12.702906561325003</c:v>
              </c:pt>
              <c:pt idx="21">
                <c:v>-13.369573227991669</c:v>
              </c:pt>
              <c:pt idx="22">
                <c:v>-13.369573227991669</c:v>
              </c:pt>
              <c:pt idx="23">
                <c:v>-13.036239894658335</c:v>
              </c:pt>
              <c:pt idx="24">
                <c:v>-10.702906561325003</c:v>
              </c:pt>
              <c:pt idx="25">
                <c:v>-12.036239894658335</c:v>
              </c:pt>
              <c:pt idx="26">
                <c:v>-12.036239894658335</c:v>
              </c:pt>
              <c:pt idx="27">
                <c:v>-13.369573227991669</c:v>
              </c:pt>
              <c:pt idx="28">
                <c:v>-11.369573227991669</c:v>
              </c:pt>
              <c:pt idx="29">
                <c:v>-11.369573227991669</c:v>
              </c:pt>
              <c:pt idx="30">
                <c:v>-11.036239894658335</c:v>
              </c:pt>
              <c:pt idx="31">
                <c:v>-11.369573227991669</c:v>
              </c:pt>
              <c:pt idx="32">
                <c:v>-12.036239894658335</c:v>
              </c:pt>
              <c:pt idx="33">
                <c:v>-12.036239894658335</c:v>
              </c:pt>
              <c:pt idx="34">
                <c:v>-12.702906561325003</c:v>
              </c:pt>
              <c:pt idx="35">
                <c:v>-12.369573227991669</c:v>
              </c:pt>
              <c:pt idx="36">
                <c:v>-13.702906561325003</c:v>
              </c:pt>
              <c:pt idx="37">
                <c:v>-12.702906561325003</c:v>
              </c:pt>
              <c:pt idx="38">
                <c:v>-10.369573227991671</c:v>
              </c:pt>
              <c:pt idx="39">
                <c:v>-8.702906561325003</c:v>
              </c:pt>
              <c:pt idx="40">
                <c:v>-8.0362398946583369</c:v>
              </c:pt>
              <c:pt idx="41">
                <c:v>-6.036239894658336</c:v>
              </c:pt>
              <c:pt idx="42">
                <c:v>-3.7029065613250007</c:v>
              </c:pt>
              <c:pt idx="43">
                <c:v>-2.3695732279916677</c:v>
              </c:pt>
              <c:pt idx="44">
                <c:v>-3.7029065613250007</c:v>
              </c:pt>
              <c:pt idx="45">
                <c:v>-5.3695732279916664</c:v>
              </c:pt>
              <c:pt idx="46">
                <c:v>-5.3695732279916664</c:v>
              </c:pt>
              <c:pt idx="47">
                <c:v>-6.3695732279916664</c:v>
              </c:pt>
              <c:pt idx="48">
                <c:v>-5.3695732279916664</c:v>
              </c:pt>
              <c:pt idx="49">
                <c:v>-6.036239894658336</c:v>
              </c:pt>
              <c:pt idx="50">
                <c:v>-4.7029065613249976</c:v>
              </c:pt>
              <c:pt idx="51">
                <c:v>-3.7029065613250007</c:v>
              </c:pt>
              <c:pt idx="52">
                <c:v>-3.0362398946583333</c:v>
              </c:pt>
              <c:pt idx="53">
                <c:v>-1.7029065613250001</c:v>
              </c:pt>
              <c:pt idx="54">
                <c:v>-2.0362398946583333</c:v>
              </c:pt>
              <c:pt idx="55">
                <c:v>-2.3695732279916677</c:v>
              </c:pt>
              <c:pt idx="56">
                <c:v>-2.7029065613250007</c:v>
              </c:pt>
              <c:pt idx="57">
                <c:v>-2.7029065613250007</c:v>
              </c:pt>
              <c:pt idx="58">
                <c:v>-3.3695732279916677</c:v>
              </c:pt>
              <c:pt idx="59">
                <c:v>-2.7029065613250007</c:v>
              </c:pt>
              <c:pt idx="60">
                <c:v>-3.0362398946583333</c:v>
              </c:pt>
              <c:pt idx="61">
                <c:v>-2.3695732279916677</c:v>
              </c:pt>
              <c:pt idx="62">
                <c:v>-3.7029065613250007</c:v>
              </c:pt>
              <c:pt idx="63">
                <c:v>-2.0362398946583333</c:v>
              </c:pt>
              <c:pt idx="64">
                <c:v>-1.7029065613250001</c:v>
              </c:pt>
              <c:pt idx="65">
                <c:v>-2.3695732279916677</c:v>
              </c:pt>
              <c:pt idx="66">
                <c:v>-5.036239894658336</c:v>
              </c:pt>
              <c:pt idx="67">
                <c:v>-6.036239894658336</c:v>
              </c:pt>
              <c:pt idx="68">
                <c:v>-7.7029065613249976</c:v>
              </c:pt>
              <c:pt idx="69">
                <c:v>-11.036239894658335</c:v>
              </c:pt>
              <c:pt idx="70">
                <c:v>-17.036239894658326</c:v>
              </c:pt>
              <c:pt idx="71">
                <c:v>-22.369573227991662</c:v>
              </c:pt>
              <c:pt idx="72">
                <c:v>-23.702906561324983</c:v>
              </c:pt>
              <c:pt idx="73">
                <c:v>-22.702906561324983</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-8.6671401817999989</c:v>
              </c:pt>
              <c:pt idx="83">
                <c:v>-8.5938224071666678</c:v>
              </c:pt>
              <c:pt idx="84">
                <c:v>-8.306434496366677</c:v>
              </c:pt>
              <c:pt idx="85">
                <c:v>-8.3235405485333356</c:v>
              </c:pt>
              <c:pt idx="86">
                <c:v>-6.3326816739000007</c:v>
              </c:pt>
              <c:pt idx="87">
                <c:v>-6.2949212096999974</c:v>
              </c:pt>
              <c:pt idx="88">
                <c:v>-6.2755273095333353</c:v>
              </c:pt>
              <c:pt idx="89">
                <c:v>-6.5103645946333364</c:v>
              </c:pt>
              <c:pt idx="90">
                <c:v>-5.1938232901000001</c:v>
              </c:pt>
              <c:pt idx="91">
                <c:v>-4.7873935623000001</c:v>
              </c:pt>
              <c:pt idx="92">
                <c:v>-4.0098833972666688</c:v>
              </c:pt>
              <c:pt idx="93">
                <c:v>-5.0275974541333328</c:v>
              </c:pt>
              <c:pt idx="94">
                <c:v>-4.3700699850333375</c:v>
              </c:pt>
              <c:pt idx="95">
                <c:v>-5.5547231414666687</c:v>
              </c:pt>
              <c:pt idx="96">
                <c:v>-4.652176395599998</c:v>
              </c:pt>
              <c:pt idx="97">
                <c:v>-5.266267853266668</c:v>
              </c:pt>
              <c:pt idx="98">
                <c:v>-5.1724659387666669</c:v>
              </c:pt>
              <c:pt idx="99">
                <c:v>-4.4171584549666685</c:v>
              </c:pt>
              <c:pt idx="100">
                <c:v>-3.2837325110333353</c:v>
              </c:pt>
              <c:pt idx="101">
                <c:v>-3.0329619842666657</c:v>
              </c:pt>
              <c:pt idx="102">
                <c:v>-5.3356642926000024</c:v>
              </c:pt>
              <c:pt idx="103">
                <c:v>-7.0659976844666685</c:v>
              </c:pt>
              <c:pt idx="104">
                <c:v>-8.3537023571333382</c:v>
              </c:pt>
              <c:pt idx="105">
                <c:v>-9.0961019475000011</c:v>
              </c:pt>
              <c:pt idx="106">
                <c:v>-11.184360892333331</c:v>
              </c:pt>
              <c:pt idx="107">
                <c:v>-12.811830500766673</c:v>
              </c:pt>
              <c:pt idx="108">
                <c:v>-13.761503702166669</c:v>
              </c:pt>
              <c:pt idx="109">
                <c:v>-14.197459116766671</c:v>
              </c:pt>
              <c:pt idx="110">
                <c:v>-14.740062723366668</c:v>
              </c:pt>
              <c:pt idx="111">
                <c:v>-14.218077882833329</c:v>
              </c:pt>
              <c:pt idx="112">
                <c:v>-13.3916688737</c:v>
              </c:pt>
              <c:pt idx="113">
                <c:v>-12.527311916833328</c:v>
              </c:pt>
              <c:pt idx="114">
                <c:v>-12.699042278233337</c:v>
              </c:pt>
              <c:pt idx="115">
                <c:v>-12.586290226333332</c:v>
              </c:pt>
              <c:pt idx="116">
                <c:v>-12.849435307366674</c:v>
              </c:pt>
              <c:pt idx="117">
                <c:v>-14.166917853500005</c:v>
              </c:pt>
              <c:pt idx="118">
                <c:v>-15.810042955800004</c:v>
              </c:pt>
              <c:pt idx="119">
                <c:v>-17.051335558999991</c:v>
              </c:pt>
              <c:pt idx="120">
                <c:v>-15.90324298026667</c:v>
              </c:pt>
              <c:pt idx="121">
                <c:v>-14.437682153100003</c:v>
              </c:pt>
              <c:pt idx="122">
                <c:v>-12.704199960866667</c:v>
              </c:pt>
              <c:pt idx="123">
                <c:v>-11.733459325233333</c:v>
              </c:pt>
              <c:pt idx="124">
                <c:v>-11.179604994966672</c:v>
              </c:pt>
              <c:pt idx="125">
                <c:v>-10.0295557677</c:v>
              </c:pt>
              <c:pt idx="126">
                <c:v>-9.2522993223000007</c:v>
              </c:pt>
              <c:pt idx="127">
                <c:v>-8.4027187184666694</c:v>
              </c:pt>
              <c:pt idx="128">
                <c:v>-8.3579106861333354</c:v>
              </c:pt>
              <c:pt idx="129">
                <c:v>-8.3693327617333342</c:v>
              </c:pt>
              <c:pt idx="130">
                <c:v>-7.7938516174666681</c:v>
              </c:pt>
              <c:pt idx="131">
                <c:v>-8.1068393295000032</c:v>
              </c:pt>
            </c:numLit>
          </c:val>
        </c:ser>
        <c:ser>
          <c:idx val="1"/>
          <c:order val="1"/>
          <c:tx>
            <c:v>construcao</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-33.332057423509816</c:v>
              </c:pt>
              <c:pt idx="1">
                <c:v>-30.867700517265977</c:v>
              </c:pt>
              <c:pt idx="2">
                <c:v>-31.759629936916891</c:v>
              </c:pt>
              <c:pt idx="3">
                <c:v>-29.63374268538519</c:v>
              </c:pt>
              <c:pt idx="4">
                <c:v>-28.635789830285081</c:v>
              </c:pt>
              <c:pt idx="5">
                <c:v>-29.052229972211791</c:v>
              </c:pt>
              <c:pt idx="6">
                <c:v>-27.784800083230927</c:v>
              </c:pt>
              <c:pt idx="7">
                <c:v>-27.230257286147062</c:v>
              </c:pt>
              <c:pt idx="8">
                <c:v>-25.089063613964829</c:v>
              </c:pt>
              <c:pt idx="9">
                <c:v>-23.133737376630013</c:v>
              </c:pt>
              <c:pt idx="10">
                <c:v>-21.411690588807982</c:v>
              </c:pt>
              <c:pt idx="11">
                <c:v>-20.560950325398096</c:v>
              </c:pt>
              <c:pt idx="12">
                <c:v>-19.820463167945242</c:v>
              </c:pt>
              <c:pt idx="13">
                <c:v>-18.927872743646017</c:v>
              </c:pt>
              <c:pt idx="14">
                <c:v>-17.642564707481128</c:v>
              </c:pt>
              <c:pt idx="15">
                <c:v>-17.828200552355206</c:v>
              </c:pt>
              <c:pt idx="16">
                <c:v>-17.276442646889048</c:v>
              </c:pt>
              <c:pt idx="17">
                <c:v>-16.15189206850815</c:v>
              </c:pt>
              <c:pt idx="18">
                <c:v>-16.020647071210693</c:v>
              </c:pt>
              <c:pt idx="19">
                <c:v>-15.476386879949308</c:v>
              </c:pt>
              <c:pt idx="20">
                <c:v>-15.724052229379273</c:v>
              </c:pt>
              <c:pt idx="21">
                <c:v>-16.235805163550971</c:v>
              </c:pt>
              <c:pt idx="22">
                <c:v>-16.84889854355815</c:v>
              </c:pt>
              <c:pt idx="23">
                <c:v>-16.279039458526707</c:v>
              </c:pt>
              <c:pt idx="24">
                <c:v>-14.247054724504755</c:v>
              </c:pt>
              <c:pt idx="25">
                <c:v>-14.673278617210903</c:v>
              </c:pt>
              <c:pt idx="26">
                <c:v>-15.203241631559685</c:v>
              </c:pt>
              <c:pt idx="27">
                <c:v>-14.802140209969256</c:v>
              </c:pt>
              <c:pt idx="28">
                <c:v>-14.505603992416594</c:v>
              </c:pt>
              <c:pt idx="29">
                <c:v>-14.695985838890406</c:v>
              </c:pt>
              <c:pt idx="30">
                <c:v>-14.216517781472648</c:v>
              </c:pt>
              <c:pt idx="31">
                <c:v>-14.301705701417168</c:v>
              </c:pt>
              <c:pt idx="32">
                <c:v>-15.22891023463067</c:v>
              </c:pt>
              <c:pt idx="33">
                <c:v>-15.586976345199291</c:v>
              </c:pt>
              <c:pt idx="34">
                <c:v>-17.427016141671068</c:v>
              </c:pt>
              <c:pt idx="35">
                <c:v>-17.743840942724191</c:v>
              </c:pt>
              <c:pt idx="36">
                <c:v>-20.369098103763811</c:v>
              </c:pt>
              <c:pt idx="37">
                <c:v>-17.993916727977652</c:v>
              </c:pt>
              <c:pt idx="38">
                <c:v>-18.898593427728333</c:v>
              </c:pt>
              <c:pt idx="39">
                <c:v>-19.115213071089041</c:v>
              </c:pt>
              <c:pt idx="40">
                <c:v>-22.132249587009316</c:v>
              </c:pt>
              <c:pt idx="41">
                <c:v>-22.118818050502423</c:v>
              </c:pt>
              <c:pt idx="42">
                <c:v>-22.149899861623652</c:v>
              </c:pt>
              <c:pt idx="43">
                <c:v>-21.762498441146956</c:v>
              </c:pt>
              <c:pt idx="44">
                <c:v>-21.256499443831924</c:v>
              </c:pt>
              <c:pt idx="45">
                <c:v>-21.247341133902626</c:v>
              </c:pt>
              <c:pt idx="46">
                <c:v>-19.052820948376478</c:v>
              </c:pt>
              <c:pt idx="47">
                <c:v>-17.978426334776156</c:v>
              </c:pt>
              <c:pt idx="48">
                <c:v>-15.09692856461537</c:v>
              </c:pt>
              <c:pt idx="49">
                <c:v>-14.606982538568138</c:v>
              </c:pt>
              <c:pt idx="50">
                <c:v>-12.499007678409894</c:v>
              </c:pt>
              <c:pt idx="51">
                <c:v>-12.401785079734482</c:v>
              </c:pt>
              <c:pt idx="52">
                <c:v>-11.778624136275988</c:v>
              </c:pt>
              <c:pt idx="53">
                <c:v>-13.924837560558757</c:v>
              </c:pt>
              <c:pt idx="54">
                <c:v>-14.199773539766166</c:v>
              </c:pt>
              <c:pt idx="55">
                <c:v>-12.831841429777603</c:v>
              </c:pt>
              <c:pt idx="56">
                <c:v>-11.03362622364258</c:v>
              </c:pt>
              <c:pt idx="57">
                <c:v>-10.10601358772322</c:v>
              </c:pt>
              <c:pt idx="58">
                <c:v>-13.727603705757371</c:v>
              </c:pt>
              <c:pt idx="59">
                <c:v>-13.186016117135454</c:v>
              </c:pt>
              <c:pt idx="60">
                <c:v>-12.271719495511251</c:v>
              </c:pt>
              <c:pt idx="61">
                <c:v>-8.208502726523216</c:v>
              </c:pt>
              <c:pt idx="62">
                <c:v>-7.69938581009733</c:v>
              </c:pt>
              <c:pt idx="63">
                <c:v>-7.8655241323355414</c:v>
              </c:pt>
              <c:pt idx="64">
                <c:v>-9.1358469312769746</c:v>
              </c:pt>
              <c:pt idx="65">
                <c:v>-10.061534599473429</c:v>
              </c:pt>
              <c:pt idx="66">
                <c:v>-11.421579285535193</c:v>
              </c:pt>
              <c:pt idx="67">
                <c:v>-12.583306925885692</c:v>
              </c:pt>
              <c:pt idx="68">
                <c:v>-13.481874156753753</c:v>
              </c:pt>
              <c:pt idx="69">
                <c:v>-13.894807867914421</c:v>
              </c:pt>
              <c:pt idx="70">
                <c:v>-15.276810245310317</c:v>
              </c:pt>
              <c:pt idx="71">
                <c:v>-17.394003523376586</c:v>
              </c:pt>
              <c:pt idx="72">
                <c:v>-20.787391222473023</c:v>
              </c:pt>
              <c:pt idx="73">
                <c:v>-21.891412499111414</c:v>
              </c:pt>
              <c:pt idx="74">
                <c:v>-23.26712833404552</c:v>
              </c:pt>
              <c:pt idx="75">
                <c:v>-24.66968630288336</c:v>
              </c:pt>
              <c:pt idx="76">
                <c:v>-22.651534549854635</c:v>
              </c:pt>
              <c:pt idx="77">
                <c:v>-20.152287121823715</c:v>
              </c:pt>
              <c:pt idx="78">
                <c:v>-17.875532934583934</c:v>
              </c:pt>
              <c:pt idx="79">
                <c:v>-17.945485653210252</c:v>
              </c:pt>
              <c:pt idx="80">
                <c:v>-18.394160047912759</c:v>
              </c:pt>
              <c:pt idx="81">
                <c:v>-17.591918638664428</c:v>
              </c:pt>
              <c:pt idx="82">
                <c:v>-18.771396976402311</c:v>
              </c:pt>
              <c:pt idx="83">
                <c:v>-19.739598772070561</c:v>
              </c:pt>
              <c:pt idx="84">
                <c:v>-21.429006122832376</c:v>
              </c:pt>
              <c:pt idx="85">
                <c:v>-22.954461750306713</c:v>
              </c:pt>
              <c:pt idx="86">
                <c:v>-23.196515489106233</c:v>
              </c:pt>
              <c:pt idx="87">
                <c:v>-21.245392885754367</c:v>
              </c:pt>
              <c:pt idx="88">
                <c:v>-20.666204162115093</c:v>
              </c:pt>
              <c:pt idx="89">
                <c:v>-22.242192362930737</c:v>
              </c:pt>
              <c:pt idx="90">
                <c:v>-23.534410438560329</c:v>
              </c:pt>
              <c:pt idx="91">
                <c:v>-26.452453040873856</c:v>
              </c:pt>
              <c:pt idx="92">
                <c:v>-26.133447841349785</c:v>
              </c:pt>
              <c:pt idx="93">
                <c:v>-29.28805121142971</c:v>
              </c:pt>
              <c:pt idx="94">
                <c:v>-28.251499184198565</c:v>
              </c:pt>
              <c:pt idx="95">
                <c:v>-29.847496887769044</c:v>
              </c:pt>
              <c:pt idx="96">
                <c:v>-29.371335042407459</c:v>
              </c:pt>
              <c:pt idx="97">
                <c:v>-31.673776992095625</c:v>
              </c:pt>
              <c:pt idx="98">
                <c:v>-33.814314194653619</c:v>
              </c:pt>
              <c:pt idx="99">
                <c:v>-38.132815571575961</c:v>
              </c:pt>
              <c:pt idx="100">
                <c:v>-40.417563332975163</c:v>
              </c:pt>
              <c:pt idx="101">
                <c:v>-42.872140104304151</c:v>
              </c:pt>
              <c:pt idx="102">
                <c:v>-43.461724852144343</c:v>
              </c:pt>
              <c:pt idx="103">
                <c:v>-45.920169777374255</c:v>
              </c:pt>
              <c:pt idx="104">
                <c:v>-48.013800946667921</c:v>
              </c:pt>
              <c:pt idx="105">
                <c:v>-49.065473629636905</c:v>
              </c:pt>
              <c:pt idx="106">
                <c:v>-50.837912302840905</c:v>
              </c:pt>
              <c:pt idx="107">
                <c:v>-51.845359492204146</c:v>
              </c:pt>
              <c:pt idx="108">
                <c:v>-54.940008977748924</c:v>
              </c:pt>
              <c:pt idx="109">
                <c:v>-56.04584385840635</c:v>
              </c:pt>
              <c:pt idx="110">
                <c:v>-57.046976232824356</c:v>
              </c:pt>
              <c:pt idx="111">
                <c:v>-57.210757550175593</c:v>
              </c:pt>
              <c:pt idx="112">
                <c:v>-58.264640564771327</c:v>
              </c:pt>
              <c:pt idx="113">
                <c:v>-58.921107709531981</c:v>
              </c:pt>
              <c:pt idx="114">
                <c:v>-59.326911864884615</c:v>
              </c:pt>
              <c:pt idx="115">
                <c:v>-57.493669078474881</c:v>
              </c:pt>
              <c:pt idx="116">
                <c:v>-57.543537193573137</c:v>
              </c:pt>
              <c:pt idx="117">
                <c:v>-57.13946005414742</c:v>
              </c:pt>
              <c:pt idx="118">
                <c:v>-57.327169255869244</c:v>
              </c:pt>
              <c:pt idx="119">
                <c:v>-54.845754292229806</c:v>
              </c:pt>
              <c:pt idx="120">
                <c:v>-53.377993368319146</c:v>
              </c:pt>
              <c:pt idx="121">
                <c:v>-51.566224826934182</c:v>
              </c:pt>
              <c:pt idx="122">
                <c:v>-51.1716843277216</c:v>
              </c:pt>
              <c:pt idx="123">
                <c:v>-49.402256708241275</c:v>
              </c:pt>
              <c:pt idx="124">
                <c:v>-48.210160221074361</c:v>
              </c:pt>
              <c:pt idx="125">
                <c:v>-46.876261629867514</c:v>
              </c:pt>
              <c:pt idx="126">
                <c:v>-46.9770242752152</c:v>
              </c:pt>
              <c:pt idx="127">
                <c:v>-43.818725398791813</c:v>
              </c:pt>
              <c:pt idx="128">
                <c:v>-39.289903550746693</c:v>
              </c:pt>
              <c:pt idx="129">
                <c:v>-33.148015043305314</c:v>
              </c:pt>
              <c:pt idx="130">
                <c:v>-30.10364310785608</c:v>
              </c:pt>
              <c:pt idx="131">
                <c:v>-29.166763320807448</c:v>
              </c:pt>
            </c:numLit>
          </c:val>
        </c:ser>
        <c:ser>
          <c:idx val="2"/>
          <c:order val="2"/>
          <c:tx>
            <c:v>comercio</c:v>
          </c:tx>
          <c:spPr>
            <a:ln w="38100">
              <a:solidFill>
                <a:schemeClr val="accent2"/>
              </a:solidFill>
              <a:prstDash val="solid"/>
            </a:ln>
          </c:spPr>
          <c:marker>
            <c:symbol val="none"/>
          </c:marker>
          <c:dLbls>
            <c:dLbl>
              <c:idx val="21"/>
              <c:layout>
                <c:manualLayout>
                  <c:x val="0.53960957008033572"/>
                  <c:y val="0.251598165613913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-10.705003779465386</c:v>
              </c:pt>
              <c:pt idx="1">
                <c:v>-10.310131984593591</c:v>
              </c:pt>
              <c:pt idx="2">
                <c:v>-10.748593523055122</c:v>
              </c:pt>
              <c:pt idx="3">
                <c:v>-11.887055061516667</c:v>
              </c:pt>
              <c:pt idx="4">
                <c:v>-15.353721728183332</c:v>
              </c:pt>
              <c:pt idx="5">
                <c:v>-17.120388394850007</c:v>
              </c:pt>
              <c:pt idx="6">
                <c:v>-18.42038839484999</c:v>
              </c:pt>
              <c:pt idx="7">
                <c:v>-16.753721728183329</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-8.9537217281833357</c:v>
              </c:pt>
              <c:pt idx="18">
                <c:v>-8.2537217281833311</c:v>
              </c:pt>
              <c:pt idx="19">
                <c:v>-7.7203883948500014</c:v>
              </c:pt>
              <c:pt idx="20">
                <c:v>-7.12038839485</c:v>
              </c:pt>
              <c:pt idx="21">
                <c:v>-8.087055061516665</c:v>
              </c:pt>
              <c:pt idx="22">
                <c:v>-8.5203883948500003</c:v>
              </c:pt>
              <c:pt idx="23">
                <c:v>-7.9537217281833348</c:v>
              </c:pt>
              <c:pt idx="24">
                <c:v>-6.2870550615166669</c:v>
              </c:pt>
              <c:pt idx="25">
                <c:v>-6.1870550615166655</c:v>
              </c:pt>
              <c:pt idx="26">
                <c:v>-6.6870550615166655</c:v>
              </c:pt>
              <c:pt idx="27">
                <c:v>-8.087055061516665</c:v>
              </c:pt>
              <c:pt idx="28">
                <c:v>-9.2870550615166643</c:v>
              </c:pt>
              <c:pt idx="29">
                <c:v>-10.820388394850001</c:v>
              </c:pt>
              <c:pt idx="30">
                <c:v>-11.420388394850001</c:v>
              </c:pt>
              <c:pt idx="31">
                <c:v>-11.453721728183334</c:v>
              </c:pt>
              <c:pt idx="32">
                <c:v>-11.787055061516662</c:v>
              </c:pt>
              <c:pt idx="33">
                <c:v>-13.487055061516669</c:v>
              </c:pt>
              <c:pt idx="34">
                <c:v>-14.120388394849998</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-3.7537217281833359</c:v>
              </c:pt>
              <c:pt idx="44">
                <c:v>-4.4537217281833366</c:v>
              </c:pt>
              <c:pt idx="45">
                <c:v>-3.8537217281833356</c:v>
              </c:pt>
              <c:pt idx="46">
                <c:v>-4.1537217281833358</c:v>
              </c:pt>
              <c:pt idx="47">
                <c:v>-4.0537217281833353</c:v>
              </c:pt>
              <c:pt idx="48">
                <c:v>-5.4203883948500025</c:v>
              </c:pt>
              <c:pt idx="49">
                <c:v>-4.7870550615166669</c:v>
              </c:pt>
              <c:pt idx="50">
                <c:v>-2.887055061516667</c:v>
              </c:pt>
              <c:pt idx="51">
                <c:v>-1.687055061516668</c:v>
              </c:pt>
              <c:pt idx="52">
                <c:v>-0.98705506151666689</c:v>
              </c:pt>
              <c:pt idx="53">
                <c:v>-1.7870550615166676</c:v>
              </c:pt>
              <c:pt idx="54">
                <c:v>-3.887055061516667</c:v>
              </c:pt>
              <c:pt idx="55">
                <c:v>-4.5537217281833353</c:v>
              </c:pt>
              <c:pt idx="56">
                <c:v>-4.7537217281833364</c:v>
              </c:pt>
              <c:pt idx="57">
                <c:v>-2.6870550615166677</c:v>
              </c:pt>
              <c:pt idx="58">
                <c:v>-2.3537217281833356</c:v>
              </c:pt>
              <c:pt idx="59">
                <c:v>-3.62038839485</c:v>
              </c:pt>
              <c:pt idx="60">
                <c:v>-4.5537217281833353</c:v>
              </c:pt>
              <c:pt idx="61">
                <c:v>-5.2203883948500014</c:v>
              </c:pt>
              <c:pt idx="62">
                <c:v>-3.8203883948499997</c:v>
              </c:pt>
              <c:pt idx="63">
                <c:v>-3.9537217281833352</c:v>
              </c:pt>
              <c:pt idx="64">
                <c:v>-2.6537217281833354</c:v>
              </c:pt>
              <c:pt idx="65">
                <c:v>-3.2537217281833359</c:v>
              </c:pt>
              <c:pt idx="66">
                <c:v>-4.1870550615166655</c:v>
              </c:pt>
              <c:pt idx="67">
                <c:v>-6.2537217281833364</c:v>
              </c:pt>
              <c:pt idx="68">
                <c:v>-7.0537217281833353</c:v>
              </c:pt>
              <c:pt idx="69">
                <c:v>-7.1870550615166655</c:v>
              </c:pt>
              <c:pt idx="70">
                <c:v>-8.587055061516665</c:v>
              </c:pt>
              <c:pt idx="71">
                <c:v>-12.287055061516668</c:v>
              </c:pt>
              <c:pt idx="72">
                <c:v>-15.72038839485</c:v>
              </c:pt>
              <c:pt idx="73">
                <c:v>-18.253721728183329</c:v>
              </c:pt>
              <c:pt idx="74">
                <c:v>-17.787055061516671</c:v>
              </c:pt>
              <c:pt idx="75">
                <c:v>-16.187055061516677</c:v>
              </c:pt>
              <c:pt idx="76">
                <c:v>-14.60540170571111</c:v>
              </c:pt>
              <c:pt idx="77">
                <c:v>-12.731315579672218</c:v>
              </c:pt>
              <c:pt idx="78">
                <c:v>-12.050199364766673</c:v>
              </c:pt>
              <c:pt idx="79">
                <c:v>-11.391627029966669</c:v>
              </c:pt>
              <c:pt idx="80">
                <c:v>-10.059111116166671</c:v>
              </c:pt>
              <c:pt idx="81">
                <c:v>-8.9660504117000048</c:v>
              </c:pt>
              <c:pt idx="82">
                <c:v>-8.9450386707666691</c:v>
              </c:pt>
              <c:pt idx="83">
                <c:v>-10.095267186033333</c:v>
              </c:pt>
              <c:pt idx="84">
                <c:v>-12.518904015266669</c:v>
              </c:pt>
              <c:pt idx="85">
                <c:v>-12.155479102266673</c:v>
              </c:pt>
              <c:pt idx="86">
                <c:v>-11.071014587933334</c:v>
              </c:pt>
              <c:pt idx="87">
                <c:v>-9.7130664543333349</c:v>
              </c:pt>
              <c:pt idx="88">
                <c:v>-10.61534500466667</c:v>
              </c:pt>
              <c:pt idx="89">
                <c:v>-10.936596493100003</c:v>
              </c:pt>
              <c:pt idx="90">
                <c:v>-11.416954970533332</c:v>
              </c:pt>
              <c:pt idx="91">
                <c:v>-10.936925388933329</c:v>
              </c:pt>
              <c:pt idx="92">
                <c:v>-11.255283854366672</c:v>
              </c:pt>
              <c:pt idx="93">
                <c:v>-11.719465100599999</c:v>
              </c:pt>
              <c:pt idx="94">
                <c:v>-12.189714175400002</c:v>
              </c:pt>
              <c:pt idx="95">
                <c:v>-13.549637422</c:v>
              </c:pt>
              <c:pt idx="96">
                <c:v>-13.12082336763333</c:v>
              </c:pt>
              <c:pt idx="97">
                <c:v>-13.390757168266671</c:v>
              </c:pt>
              <c:pt idx="98">
                <c:v>-11.487290535533337</c:v>
              </c:pt>
              <c:pt idx="99">
                <c:v>-12.0640296245</c:v>
              </c:pt>
              <c:pt idx="100">
                <c:v>-13.557469730833336</c:v>
              </c:pt>
              <c:pt idx="101">
                <c:v>-17.216608966500001</c:v>
              </c:pt>
              <c:pt idx="102">
                <c:v>-18.424406635533316</c:v>
              </c:pt>
              <c:pt idx="103">
                <c:v>-18.183113740299991</c:v>
              </c:pt>
              <c:pt idx="104">
                <c:v>-18.791166984466667</c:v>
              </c:pt>
              <c:pt idx="105">
                <c:v>-21.055668506066663</c:v>
              </c:pt>
              <c:pt idx="106">
                <c:v>-23.714361851899998</c:v>
              </c:pt>
              <c:pt idx="107">
                <c:v>-25.889412779733316</c:v>
              </c:pt>
              <c:pt idx="108">
                <c:v>-27.530892989600005</c:v>
              </c:pt>
              <c:pt idx="109">
                <c:v>-26.887315113766665</c:v>
              </c:pt>
              <c:pt idx="110">
                <c:v>-26.389382366499994</c:v>
              </c:pt>
              <c:pt idx="111">
                <c:v>-25.873732931333315</c:v>
              </c:pt>
              <c:pt idx="112">
                <c:v>-26.814547250433325</c:v>
              </c:pt>
              <c:pt idx="113">
                <c:v>-25.964109469233325</c:v>
              </c:pt>
              <c:pt idx="114">
                <c:v>-24.581191314699996</c:v>
              </c:pt>
              <c:pt idx="115">
                <c:v>-24.866418841433319</c:v>
              </c:pt>
              <c:pt idx="116">
                <c:v>-26.128006968099999</c:v>
              </c:pt>
              <c:pt idx="117">
                <c:v>-29.138462364100004</c:v>
              </c:pt>
              <c:pt idx="118">
                <c:v>-29.769968731133329</c:v>
              </c:pt>
              <c:pt idx="119">
                <c:v>-29.324036268466667</c:v>
              </c:pt>
              <c:pt idx="120">
                <c:v>-28.364270809466664</c:v>
              </c:pt>
              <c:pt idx="121">
                <c:v>-27.343360402433326</c:v>
              </c:pt>
              <c:pt idx="122">
                <c:v>-25.869223388033323</c:v>
              </c:pt>
              <c:pt idx="123">
                <c:v>-24.017259037633327</c:v>
              </c:pt>
              <c:pt idx="124">
                <c:v>-22.059370256233329</c:v>
              </c:pt>
              <c:pt idx="125">
                <c:v>-21.040626606366651</c:v>
              </c:pt>
              <c:pt idx="126">
                <c:v>-19.0398234745</c:v>
              </c:pt>
              <c:pt idx="127">
                <c:v>-18.030899205000001</c:v>
              </c:pt>
              <c:pt idx="128">
                <c:v>-18.170657851766666</c:v>
              </c:pt>
              <c:pt idx="129">
                <c:v>-18.912068654133328</c:v>
              </c:pt>
              <c:pt idx="130">
                <c:v>-18.234042291699993</c:v>
              </c:pt>
              <c:pt idx="131">
                <c:v>-16.430589126433329</c:v>
              </c:pt>
            </c:numLit>
          </c:val>
        </c:ser>
        <c:ser>
          <c:idx val="3"/>
          <c:order val="3"/>
          <c:tx>
            <c:v>servicos</c:v>
          </c:tx>
          <c:spPr>
            <a:ln w="25400">
              <a:solidFill>
                <a:srgbClr val="333333"/>
              </a:solidFill>
              <a:prstDash val="solid"/>
            </a:ln>
          </c:spPr>
          <c:marker>
            <c:symbol val="none"/>
          </c:marker>
          <c:dLbls>
            <c:dLbl>
              <c:idx val="20"/>
              <c:layout>
                <c:manualLayout>
                  <c:x val="0.41006232183078173"/>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-21.515086230545251</c:v>
              </c:pt>
              <c:pt idx="1">
                <c:v>-19.56970017315798</c:v>
              </c:pt>
              <c:pt idx="2">
                <c:v>-21.841158021626466</c:v>
              </c:pt>
              <c:pt idx="3">
                <c:v>-26.358003310201212</c:v>
              </c:pt>
              <c:pt idx="4">
                <c:v>-28.902723023035552</c:v>
              </c:pt>
              <c:pt idx="5">
                <c:v>-29.298373206624181</c:v>
              </c:pt>
              <c:pt idx="6">
                <c:v>-21.604077785149155</c:v>
              </c:pt>
              <c:pt idx="7">
                <c:v>-21.617901563430706</c:v>
              </c:pt>
              <c:pt idx="8">
                <c:v>-18.354675608859409</c:v>
              </c:pt>
              <c:pt idx="9">
                <c:v>-18.407357003651537</c:v>
              </c:pt>
              <c:pt idx="10">
                <c:v>-16.16559295614908</c:v>
              </c:pt>
              <c:pt idx="11">
                <c:v>-17.762611695696286</c:v>
              </c:pt>
              <c:pt idx="12">
                <c:v>-18.535795438349954</c:v>
              </c:pt>
              <c:pt idx="13">
                <c:v>-18.778492509534527</c:v>
              </c:pt>
              <c:pt idx="14">
                <c:v>-15.569004251623392</c:v>
              </c:pt>
              <c:pt idx="15">
                <c:v>-16.373805870803174</c:v>
              </c:pt>
              <c:pt idx="16">
                <c:v>-14.816665461862256</c:v>
              </c:pt>
              <c:pt idx="17">
                <c:v>-14.030150819224973</c:v>
              </c:pt>
              <c:pt idx="18">
                <c:v>-9.2504153007428869</c:v>
              </c:pt>
              <c:pt idx="19">
                <c:v>-7.8294165458501679</c:v>
              </c:pt>
              <c:pt idx="20">
                <c:v>-8.5344472495164627</c:v>
              </c:pt>
              <c:pt idx="21">
                <c:v>-13.057364549511592</c:v>
              </c:pt>
              <c:pt idx="22">
                <c:v>-13.201710625232126</c:v>
              </c:pt>
              <c:pt idx="23">
                <c:v>-10.962914651795154</c:v>
              </c:pt>
              <c:pt idx="24">
                <c:v>-5.7531126191934341</c:v>
              </c:pt>
              <c:pt idx="25">
                <c:v>-4.0513015603547808</c:v>
              </c:pt>
              <c:pt idx="26">
                <c:v>-3.9766957216651737</c:v>
              </c:pt>
              <c:pt idx="27">
                <c:v>-4.9426459737208424</c:v>
              </c:pt>
              <c:pt idx="28">
                <c:v>-8.408827222443259</c:v>
              </c:pt>
              <c:pt idx="29">
                <c:v>-13.531234582330223</c:v>
              </c:pt>
              <c:pt idx="30">
                <c:v>-17.805928218213868</c:v>
              </c:pt>
              <c:pt idx="31">
                <c:v>-18.505398697788873</c:v>
              </c:pt>
              <c:pt idx="32">
                <c:v>-15.027293256243292</c:v>
              </c:pt>
              <c:pt idx="33">
                <c:v>-12.838481560133152</c:v>
              </c:pt>
              <c:pt idx="34">
                <c:v>-12.115264096397475</c:v>
              </c:pt>
              <c:pt idx="35">
                <c:v>-9.539656592287594</c:v>
              </c:pt>
              <c:pt idx="36">
                <c:v>-10.08713399685003</c:v>
              </c:pt>
              <c:pt idx="37">
                <c:v>-11.200737074924451</c:v>
              </c:pt>
              <c:pt idx="38">
                <c:v>-15.608633830650652</c:v>
              </c:pt>
              <c:pt idx="39">
                <c:v>-13.922389491182606</c:v>
              </c:pt>
              <c:pt idx="40">
                <c:v>-10.107156446711818</c:v>
              </c:pt>
              <c:pt idx="41">
                <c:v>-6.3071346018775918</c:v>
              </c:pt>
              <c:pt idx="42">
                <c:v>-6.3195122084326725</c:v>
              </c:pt>
              <c:pt idx="43">
                <c:v>-8.5684360154166992</c:v>
              </c:pt>
              <c:pt idx="44">
                <c:v>-12.859092422174635</c:v>
              </c:pt>
              <c:pt idx="45">
                <c:v>-15.661422315954587</c:v>
              </c:pt>
              <c:pt idx="46">
                <c:v>-16.091057734674877</c:v>
              </c:pt>
              <c:pt idx="47">
                <c:v>-15.989775160454132</c:v>
              </c:pt>
              <c:pt idx="48">
                <c:v>-15.752006843382153</c:v>
              </c:pt>
              <c:pt idx="49">
                <c:v>-12.132381457411887</c:v>
              </c:pt>
              <c:pt idx="50">
                <c:v>-11.249916350023085</c:v>
              </c:pt>
              <c:pt idx="51">
                <c:v>-11.84107660664858</c:v>
              </c:pt>
              <c:pt idx="52">
                <c:v>-15.804140839038807</c:v>
              </c:pt>
              <c:pt idx="53">
                <c:v>-18.3038500189557</c:v>
              </c:pt>
              <c:pt idx="54">
                <c:v>-18.297472299615706</c:v>
              </c:pt>
              <c:pt idx="55">
                <c:v>-15.430708634447635</c:v>
              </c:pt>
              <c:pt idx="56">
                <c:v>-11.761771345620547</c:v>
              </c:pt>
              <c:pt idx="57">
                <c:v>-9.7323678177532926</c:v>
              </c:pt>
              <c:pt idx="58">
                <c:v>-11.571045904269743</c:v>
              </c:pt>
              <c:pt idx="59">
                <c:v>-11.673229998178813</c:v>
              </c:pt>
              <c:pt idx="60">
                <c:v>-10.848619031561951</c:v>
              </c:pt>
              <c:pt idx="61">
                <c:v>-9.3514836205674889</c:v>
              </c:pt>
              <c:pt idx="62">
                <c:v>-9.3419334447909339</c:v>
              </c:pt>
              <c:pt idx="63">
                <c:v>-7.6620947848160865</c:v>
              </c:pt>
              <c:pt idx="64">
                <c:v>-9.7170340083132807</c:v>
              </c:pt>
              <c:pt idx="65">
                <c:v>-7.1370152986679019</c:v>
              </c:pt>
              <c:pt idx="66">
                <c:v>-10.788491037794749</c:v>
              </c:pt>
              <c:pt idx="67">
                <c:v>-12.123219786106921</c:v>
              </c:pt>
              <c:pt idx="68">
                <c:v>-12.991288714295193</c:v>
              </c:pt>
              <c:pt idx="69">
                <c:v>-14.851015350490925</c:v>
              </c:pt>
              <c:pt idx="70">
                <c:v>-14.550646740931086</c:v>
              </c:pt>
              <c:pt idx="71">
                <c:v>-17.012555894671515</c:v>
              </c:pt>
              <c:pt idx="72">
                <c:v>-15.814988674556039</c:v>
              </c:pt>
              <c:pt idx="73">
                <c:v>-15.944284549791449</c:v>
              </c:pt>
              <c:pt idx="74">
                <c:v>-16.96492314749516</c:v>
              </c:pt>
              <c:pt idx="75">
                <c:v>-14.662989794046471</c:v>
              </c:pt>
              <c:pt idx="76">
                <c:v>-12.107909240010303</c:v>
              </c:pt>
              <c:pt idx="77">
                <c:v>-9.3185112686466365</c:v>
              </c:pt>
              <c:pt idx="78">
                <c:v>-8.1697905397565851</c:v>
              </c:pt>
              <c:pt idx="79">
                <c:v>-6.8262186723708327</c:v>
              </c:pt>
              <c:pt idx="80">
                <c:v>-6.5410579541005136</c:v>
              </c:pt>
              <c:pt idx="81">
                <c:v>-4.7196885927897183</c:v>
              </c:pt>
              <c:pt idx="82">
                <c:v>-4.2818029565243432</c:v>
              </c:pt>
              <c:pt idx="83">
                <c:v>-3.8047556067627384</c:v>
              </c:pt>
              <c:pt idx="84">
                <c:v>-4.6277989271385289</c:v>
              </c:pt>
              <c:pt idx="85">
                <c:v>-5.388646945620633</c:v>
              </c:pt>
              <c:pt idx="86">
                <c:v>-4.6751558814538337</c:v>
              </c:pt>
              <c:pt idx="87">
                <c:v>-6.2409325971799685</c:v>
              </c:pt>
              <c:pt idx="88">
                <c:v>-6.1943423220408915</c:v>
              </c:pt>
              <c:pt idx="89">
                <c:v>-8.0595931248366277</c:v>
              </c:pt>
              <c:pt idx="90">
                <c:v>-7.2723453643648623</c:v>
              </c:pt>
              <c:pt idx="91">
                <c:v>-7.2719126052719494</c:v>
              </c:pt>
              <c:pt idx="92">
                <c:v>-5.7797975021648904</c:v>
              </c:pt>
              <c:pt idx="93">
                <c:v>-5.3255612220579476</c:v>
              </c:pt>
              <c:pt idx="94">
                <c:v>-5.3167102330982354</c:v>
              </c:pt>
              <c:pt idx="95">
                <c:v>-5.9732957845725991</c:v>
              </c:pt>
              <c:pt idx="96">
                <c:v>-8.8189542972659716</c:v>
              </c:pt>
              <c:pt idx="97">
                <c:v>-10.874605923009694</c:v>
              </c:pt>
              <c:pt idx="98">
                <c:v>-13.207701474655391</c:v>
              </c:pt>
              <c:pt idx="99">
                <c:v>-14.373754605858661</c:v>
              </c:pt>
              <c:pt idx="100">
                <c:v>-14.589072797677403</c:v>
              </c:pt>
              <c:pt idx="101">
                <c:v>-14.338172141974859</c:v>
              </c:pt>
              <c:pt idx="102">
                <c:v>-13.49291165294887</c:v>
              </c:pt>
              <c:pt idx="103">
                <c:v>-13.955564919515837</c:v>
              </c:pt>
              <c:pt idx="104">
                <c:v>-14.58422347483698</c:v>
              </c:pt>
              <c:pt idx="105">
                <c:v>-15.87455138602658</c:v>
              </c:pt>
              <c:pt idx="106">
                <c:v>-17.015304840631984</c:v>
              </c:pt>
              <c:pt idx="107">
                <c:v>-18.345158890156686</c:v>
              </c:pt>
              <c:pt idx="108">
                <c:v>-17.474731482858026</c:v>
              </c:pt>
              <c:pt idx="109">
                <c:v>-15.348870508887094</c:v>
              </c:pt>
              <c:pt idx="110">
                <c:v>-14.291871270778982</c:v>
              </c:pt>
              <c:pt idx="111">
                <c:v>-14.457631758225645</c:v>
              </c:pt>
              <c:pt idx="112">
                <c:v>-16.688236589926714</c:v>
              </c:pt>
              <c:pt idx="113">
                <c:v>-16.69274707532432</c:v>
              </c:pt>
              <c:pt idx="114">
                <c:v>-16.239672232663295</c:v>
              </c:pt>
              <c:pt idx="115">
                <c:v>-14.977885634726055</c:v>
              </c:pt>
              <c:pt idx="116">
                <c:v>-15.504979548727007</c:v>
              </c:pt>
              <c:pt idx="117">
                <c:v>-15.887117017461456</c:v>
              </c:pt>
              <c:pt idx="118">
                <c:v>-17.466581781513529</c:v>
              </c:pt>
              <c:pt idx="119">
                <c:v>-17.746358197050991</c:v>
              </c:pt>
              <c:pt idx="120">
                <c:v>-18.356362169136251</c:v>
              </c:pt>
              <c:pt idx="121">
                <c:v>-17.7341599618813</c:v>
              </c:pt>
              <c:pt idx="122">
                <c:v>-17.328874277633926</c:v>
              </c:pt>
              <c:pt idx="123">
                <c:v>-17.447804352152513</c:v>
              </c:pt>
              <c:pt idx="124">
                <c:v>-17.958991939683834</c:v>
              </c:pt>
              <c:pt idx="125">
                <c:v>-17.257751775958923</c:v>
              </c:pt>
              <c:pt idx="126">
                <c:v>-16.129304896672558</c:v>
              </c:pt>
              <c:pt idx="127">
                <c:v>-13.403860675476006</c:v>
              </c:pt>
              <c:pt idx="128">
                <c:v>-12.139660598891057</c:v>
              </c:pt>
              <c:pt idx="129">
                <c:v>-10.957091554105226</c:v>
              </c:pt>
              <c:pt idx="130">
                <c:v>-10.569022984102119</c:v>
              </c:pt>
              <c:pt idx="131">
                <c:v>-9.4383193142575781</c:v>
              </c:pt>
            </c:numLit>
          </c:val>
        </c:ser>
        <c:marker val="1"/>
        <c:axId val="87716608"/>
        <c:axId val="87718144"/>
      </c:lineChart>
      <c:catAx>
        <c:axId val="8771660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7718144"/>
        <c:crosses val="autoZero"/>
        <c:auto val="1"/>
        <c:lblAlgn val="ctr"/>
        <c:lblOffset val="100"/>
        <c:tickLblSkip val="1"/>
        <c:tickMarkSkip val="1"/>
      </c:catAx>
      <c:valAx>
        <c:axId val="87718144"/>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771660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Ref>
              <c:f>('21destaque'!$C$9:$C$26,'21destaque'!$C$28:$C$37,'21destaque'!$C$39)</c:f>
              <c:strCache>
                <c:ptCount val="29"/>
                <c:pt idx="0">
                  <c:v>Alemanha</c:v>
                </c:pt>
                <c:pt idx="1">
                  <c:v>Áustria</c:v>
                </c:pt>
                <c:pt idx="2">
                  <c:v>Bélgica</c:v>
                </c:pt>
                <c:pt idx="3">
                  <c:v>Chipre</c:v>
                </c:pt>
                <c:pt idx="5">
                  <c:v>Eslováquia</c:v>
                </c:pt>
                <c:pt idx="6">
                  <c:v>Eslovénia </c:v>
                </c:pt>
                <c:pt idx="7">
                  <c:v>Espanha</c:v>
                </c:pt>
                <c:pt idx="8">
                  <c:v>Estónia</c:v>
                </c:pt>
                <c:pt idx="9">
                  <c:v>Finlândia</c:v>
                </c:pt>
                <c:pt idx="10">
                  <c:v>França</c:v>
                </c:pt>
                <c:pt idx="11">
                  <c:v>Grécia (2)</c:v>
                </c:pt>
                <c:pt idx="12">
                  <c:v>Holanda</c:v>
                </c:pt>
                <c:pt idx="13">
                  <c:v>Irlanda</c:v>
                </c:pt>
                <c:pt idx="14">
                  <c:v>Itália</c:v>
                </c:pt>
                <c:pt idx="15">
                  <c:v>Luxemburgo</c:v>
                </c:pt>
                <c:pt idx="16">
                  <c:v>Malta</c:v>
                </c:pt>
                <c:pt idx="17">
                  <c:v>Portugal</c:v>
                </c:pt>
                <c:pt idx="18">
                  <c:v>Bulgária</c:v>
                </c:pt>
                <c:pt idx="19">
                  <c:v>Dinamarca </c:v>
                </c:pt>
                <c:pt idx="20">
                  <c:v>Hungria (1)</c:v>
                </c:pt>
                <c:pt idx="21">
                  <c:v>Letónia (1)</c:v>
                </c:pt>
                <c:pt idx="22">
                  <c:v>Lituânia </c:v>
                </c:pt>
                <c:pt idx="23">
                  <c:v>Polónia</c:v>
                </c:pt>
                <c:pt idx="24">
                  <c:v>Reino Unido (2)</c:v>
                </c:pt>
                <c:pt idx="25">
                  <c:v>República Checa</c:v>
                </c:pt>
                <c:pt idx="26">
                  <c:v>Roménia</c:v>
                </c:pt>
                <c:pt idx="27">
                  <c:v>Suécia</c:v>
                </c:pt>
                <c:pt idx="28">
                  <c:v>Estados Unidos</c:v>
                </c:pt>
              </c:strCache>
            </c:strRef>
          </c:cat>
          <c:val>
            <c:numRef>
              <c:f>('21destaque'!$I$9:$I$26,'21destaque'!$I$28:$I$37,'21destaque'!$I$39)</c:f>
              <c:numCache>
                <c:formatCode>#,##0.00</c:formatCode>
                <c:ptCount val="29"/>
                <c:pt idx="0">
                  <c:v>0.90566037735849059</c:v>
                </c:pt>
                <c:pt idx="1">
                  <c:v>1.0638297872340425</c:v>
                </c:pt>
                <c:pt idx="2">
                  <c:v>0.89772727272727271</c:v>
                </c:pt>
                <c:pt idx="3">
                  <c:v>0.90217391304347838</c:v>
                </c:pt>
                <c:pt idx="4">
                  <c:v>0.86868686868686862</c:v>
                </c:pt>
                <c:pt idx="5">
                  <c:v>1</c:v>
                </c:pt>
                <c:pt idx="6">
                  <c:v>1.3033707865168538</c:v>
                </c:pt>
                <c:pt idx="7">
                  <c:v>1.0680000000000001</c:v>
                </c:pt>
                <c:pt idx="8">
                  <c:v>0.90816326530612246</c:v>
                </c:pt>
                <c:pt idx="9">
                  <c:v>0.88764044943820231</c:v>
                </c:pt>
                <c:pt idx="10">
                  <c:v>0.98165137614678888</c:v>
                </c:pt>
                <c:pt idx="11">
                  <c:v>1.299595141700405</c:v>
                </c:pt>
                <c:pt idx="12">
                  <c:v>0.89189189189189177</c:v>
                </c:pt>
                <c:pt idx="13">
                  <c:v>0.70000000000000007</c:v>
                </c:pt>
                <c:pt idx="14">
                  <c:v>1.1333333333333333</c:v>
                </c:pt>
                <c:pt idx="15">
                  <c:v>1.2142857142857144</c:v>
                </c:pt>
                <c:pt idx="16">
                  <c:v>0.92753623188405798</c:v>
                </c:pt>
                <c:pt idx="17">
                  <c:v>1.0130718954248366</c:v>
                </c:pt>
                <c:pt idx="18">
                  <c:v>0.92592592592592593</c:v>
                </c:pt>
                <c:pt idx="19">
                  <c:v>1.140625</c:v>
                </c:pt>
                <c:pt idx="20">
                  <c:v>1.0326086956521741</c:v>
                </c:pt>
                <c:pt idx="21">
                  <c:v>0</c:v>
                </c:pt>
                <c:pt idx="22">
                  <c:v>0.78125</c:v>
                </c:pt>
                <c:pt idx="23">
                  <c:v>1.1702127659574468</c:v>
                </c:pt>
                <c:pt idx="24">
                  <c:v>0.89333333333333331</c:v>
                </c:pt>
                <c:pt idx="25">
                  <c:v>1.4210526315789473</c:v>
                </c:pt>
                <c:pt idx="26">
                  <c:v>0.83116883116883122</c:v>
                </c:pt>
                <c:pt idx="27">
                  <c:v>0.96296296296296302</c:v>
                </c:pt>
                <c:pt idx="28">
                  <c:v>0.95588235294117652</c:v>
                </c:pt>
              </c:numCache>
            </c:numRef>
          </c:val>
        </c:ser>
        <c:axId val="87636224"/>
        <c:axId val="87765376"/>
      </c:radarChart>
      <c:catAx>
        <c:axId val="87636224"/>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87765376"/>
        <c:crosses val="autoZero"/>
        <c:lblAlgn val="ctr"/>
        <c:lblOffset val="100"/>
      </c:catAx>
      <c:valAx>
        <c:axId val="87765376"/>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87636224"/>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Lit>
              <c:ptCount val="29"/>
              <c:pt idx="0">
                <c:v>Alemanha</c:v>
              </c:pt>
              <c:pt idx="1">
                <c:v>Áustria</c:v>
              </c:pt>
              <c:pt idx="2">
                <c:v>Bélgica</c:v>
              </c:pt>
              <c:pt idx="3">
                <c:v>Chipre (3)</c:v>
              </c:pt>
              <c:pt idx="4">
                <c:v>Eslováquia</c:v>
              </c:pt>
              <c:pt idx="5">
                <c:v>Eslovénia (3)</c:v>
              </c:pt>
              <c:pt idx="6">
                <c:v>Espanha</c:v>
              </c:pt>
              <c:pt idx="7">
                <c:v>Estónia (2) </c:v>
              </c:pt>
              <c:pt idx="8">
                <c:v>Finlândia</c:v>
              </c:pt>
              <c:pt idx="9">
                <c:v>França</c:v>
              </c:pt>
              <c:pt idx="10">
                <c:v>Grécia (1)</c:v>
              </c:pt>
              <c:pt idx="11">
                <c:v>Holanda</c:v>
              </c:pt>
              <c:pt idx="12">
                <c:v>Irlanda</c:v>
              </c:pt>
              <c:pt idx="13">
                <c:v>Itália</c:v>
              </c:pt>
              <c:pt idx="14">
                <c:v>Luxemburgo</c:v>
              </c:pt>
              <c:pt idx="15">
                <c:v>Malta</c:v>
              </c:pt>
              <c:pt idx="16">
                <c:v>Portugal</c:v>
              </c:pt>
              <c:pt idx="17">
                <c:v>Bulgária</c:v>
              </c:pt>
              <c:pt idx="18">
                <c:v>Dinamarca </c:v>
              </c:pt>
              <c:pt idx="19">
                <c:v>Hungria (2)</c:v>
              </c:pt>
              <c:pt idx="20">
                <c:v>Letónia (1)</c:v>
              </c:pt>
              <c:pt idx="21">
                <c:v>Lituânia </c:v>
              </c:pt>
              <c:pt idx="22">
                <c:v>Polónia</c:v>
              </c:pt>
              <c:pt idx="23">
                <c:v>Reino Unido (1)</c:v>
              </c:pt>
              <c:pt idx="24">
                <c:v>República Checa</c:v>
              </c:pt>
              <c:pt idx="25">
                <c:v>Roménia (3)</c:v>
              </c:pt>
              <c:pt idx="26">
                <c:v>Suécia</c:v>
              </c:pt>
              <c:pt idx="27">
                <c:v>Estados Unidos</c:v>
              </c:pt>
              <c:pt idx="28">
                <c:v>Japão (2)</c:v>
              </c:pt>
            </c:strLit>
          </c:cat>
          <c:val>
            <c:numLit>
              <c:formatCode>General</c:formatCode>
              <c:ptCount val="29"/>
              <c:pt idx="0">
                <c:v>0.89285714285714257</c:v>
              </c:pt>
              <c:pt idx="1">
                <c:v>0.97916666666666652</c:v>
              </c:pt>
              <c:pt idx="2">
                <c:v>0.91111111111111098</c:v>
              </c:pt>
              <c:pt idx="3">
                <c:v>0.95783132530120452</c:v>
              </c:pt>
              <c:pt idx="4">
                <c:v>1.1102941176470578</c:v>
              </c:pt>
              <c:pt idx="5">
                <c:v>1.2038834951456048</c:v>
              </c:pt>
              <c:pt idx="6">
                <c:v>1.0494296577946216</c:v>
              </c:pt>
              <c:pt idx="7">
                <c:v>1.0243902439024182</c:v>
              </c:pt>
              <c:pt idx="8">
                <c:v>0.81521739130434756</c:v>
              </c:pt>
              <c:pt idx="9">
                <c:v>1.0185185185185281</c:v>
              </c:pt>
              <c:pt idx="10">
                <c:v>1.2614107883817427</c:v>
              </c:pt>
              <c:pt idx="11">
                <c:v>0.85915492957746453</c:v>
              </c:pt>
              <c:pt idx="12">
                <c:v>0.71794871794873283</c:v>
              </c:pt>
              <c:pt idx="13">
                <c:v>1.147826086956522</c:v>
              </c:pt>
              <c:pt idx="14">
                <c:v>1.346938775510204</c:v>
              </c:pt>
              <c:pt idx="15">
                <c:v>0.95238095238095244</c:v>
              </c:pt>
              <c:pt idx="16">
                <c:v>0.97752808988762696</c:v>
              </c:pt>
              <c:pt idx="17">
                <c:v>0.79285714285714259</c:v>
              </c:pt>
              <c:pt idx="18">
                <c:v>1.0769230769230769</c:v>
              </c:pt>
              <c:pt idx="19">
                <c:v>1.0096153846153846</c:v>
              </c:pt>
              <c:pt idx="20">
                <c:v>0.8175182481751827</c:v>
              </c:pt>
              <c:pt idx="21">
                <c:v>0.83464566929133865</c:v>
              </c:pt>
              <c:pt idx="22">
                <c:v>1.1386138613861672</c:v>
              </c:pt>
              <c:pt idx="23">
                <c:v>0.88888888888888895</c:v>
              </c:pt>
              <c:pt idx="24">
                <c:v>1.3934426229508201</c:v>
              </c:pt>
              <c:pt idx="25">
                <c:v>0.8271604938271605</c:v>
              </c:pt>
              <c:pt idx="26">
                <c:v>0.9506172839506174</c:v>
              </c:pt>
              <c:pt idx="27">
                <c:v>0.8987341772152001</c:v>
              </c:pt>
              <c:pt idx="28">
                <c:v>0.9285714285714286</c:v>
              </c:pt>
            </c:numLit>
          </c:val>
        </c:ser>
        <c:axId val="93847936"/>
        <c:axId val="93849472"/>
      </c:radarChart>
      <c:catAx>
        <c:axId val="93847936"/>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93849472"/>
        <c:crosses val="autoZero"/>
        <c:lblAlgn val="ctr"/>
        <c:lblOffset val="100"/>
      </c:catAx>
      <c:valAx>
        <c:axId val="93849472"/>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93847936"/>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858"/>
          <c:h val="0.7718910485839735"/>
        </c:manualLayout>
      </c:layout>
      <c:radarChart>
        <c:radarStyle val="marker"/>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0.90566037735849059</c:v>
                </c:pt>
                <c:pt idx="1">
                  <c:v>1.0638297872340425</c:v>
                </c:pt>
                <c:pt idx="2">
                  <c:v>0.89772727272727271</c:v>
                </c:pt>
                <c:pt idx="3">
                  <c:v>0.90217391304347838</c:v>
                </c:pt>
                <c:pt idx="4">
                  <c:v>0.86868686868686862</c:v>
                </c:pt>
                <c:pt idx="5">
                  <c:v>1</c:v>
                </c:pt>
                <c:pt idx="6">
                  <c:v>1.3033707865168538</c:v>
                </c:pt>
                <c:pt idx="7">
                  <c:v>1.0680000000000001</c:v>
                </c:pt>
                <c:pt idx="8">
                  <c:v>0.90816326530612246</c:v>
                </c:pt>
                <c:pt idx="9">
                  <c:v>0.88764044943820231</c:v>
                </c:pt>
                <c:pt idx="10">
                  <c:v>0.98165137614678888</c:v>
                </c:pt>
                <c:pt idx="11">
                  <c:v>1.299595141700405</c:v>
                </c:pt>
                <c:pt idx="12">
                  <c:v>0.89189189189189177</c:v>
                </c:pt>
                <c:pt idx="13">
                  <c:v>0.70000000000000007</c:v>
                </c:pt>
                <c:pt idx="14">
                  <c:v>1.1333333333333333</c:v>
                </c:pt>
                <c:pt idx="15">
                  <c:v>1.2142857142857144</c:v>
                </c:pt>
                <c:pt idx="16">
                  <c:v>0.92753623188405798</c:v>
                </c:pt>
                <c:pt idx="17">
                  <c:v>1.0130718954248366</c:v>
                </c:pt>
              </c:numCache>
            </c:numRef>
          </c:val>
        </c:ser>
        <c:axId val="95691136"/>
        <c:axId val="95692672"/>
      </c:radarChart>
      <c:catAx>
        <c:axId val="95691136"/>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95692672"/>
        <c:crosses val="autoZero"/>
        <c:lblAlgn val="ctr"/>
        <c:lblOffset val="100"/>
      </c:catAx>
      <c:valAx>
        <c:axId val="95692672"/>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95691136"/>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05945344"/>
        <c:axId val="106045824"/>
      </c:barChart>
      <c:catAx>
        <c:axId val="105945344"/>
        <c:scaling>
          <c:orientation val="maxMin"/>
        </c:scaling>
        <c:axPos val="l"/>
        <c:majorTickMark val="none"/>
        <c:tickLblPos val="none"/>
        <c:spPr>
          <a:ln w="3175">
            <a:solidFill>
              <a:srgbClr val="333333"/>
            </a:solidFill>
            <a:prstDash val="solid"/>
          </a:ln>
        </c:spPr>
        <c:crossAx val="106045824"/>
        <c:crosses val="autoZero"/>
        <c:auto val="1"/>
        <c:lblAlgn val="ctr"/>
        <c:lblOffset val="100"/>
        <c:tickMarkSkip val="1"/>
      </c:catAx>
      <c:valAx>
        <c:axId val="106045824"/>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05945344"/>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58707072"/>
        <c:axId val="170849792"/>
      </c:barChart>
      <c:catAx>
        <c:axId val="158707072"/>
        <c:scaling>
          <c:orientation val="maxMin"/>
        </c:scaling>
        <c:axPos val="l"/>
        <c:majorTickMark val="none"/>
        <c:tickLblPos val="none"/>
        <c:spPr>
          <a:ln w="3175">
            <a:solidFill>
              <a:srgbClr val="333333"/>
            </a:solidFill>
            <a:prstDash val="solid"/>
          </a:ln>
        </c:spPr>
        <c:crossAx val="170849792"/>
        <c:crosses val="autoZero"/>
        <c:auto val="1"/>
        <c:lblAlgn val="ctr"/>
        <c:lblOffset val="100"/>
        <c:tickMarkSkip val="1"/>
      </c:catAx>
      <c:valAx>
        <c:axId val="170849792"/>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58707072"/>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74670848"/>
        <c:axId val="74672384"/>
      </c:barChart>
      <c:catAx>
        <c:axId val="74670848"/>
        <c:scaling>
          <c:orientation val="maxMin"/>
        </c:scaling>
        <c:axPos val="l"/>
        <c:majorTickMark val="none"/>
        <c:tickLblPos val="none"/>
        <c:spPr>
          <a:ln w="3175">
            <a:solidFill>
              <a:srgbClr val="333333"/>
            </a:solidFill>
            <a:prstDash val="solid"/>
          </a:ln>
        </c:spPr>
        <c:crossAx val="74672384"/>
        <c:crosses val="autoZero"/>
        <c:auto val="1"/>
        <c:lblAlgn val="ctr"/>
        <c:lblOffset val="100"/>
        <c:tickMarkSkip val="1"/>
      </c:catAx>
      <c:valAx>
        <c:axId val="74672384"/>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74670848"/>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2799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'16irct'!$J$64:$J$73</c:f>
              <c:numCache>
                <c:formatCode>0.0</c:formatCode>
                <c:ptCount val="10"/>
                <c:pt idx="0">
                  <c:v>63.442668172921593</c:v>
                </c:pt>
                <c:pt idx="1">
                  <c:v>7.8470479335057464</c:v>
                </c:pt>
                <c:pt idx="2">
                  <c:v>6.4673200574318024</c:v>
                </c:pt>
                <c:pt idx="3">
                  <c:v>4.6921451341380482</c:v>
                </c:pt>
                <c:pt idx="4">
                  <c:v>1.9888187182938166</c:v>
                </c:pt>
                <c:pt idx="5">
                  <c:v>-4.428076256499125</c:v>
                </c:pt>
                <c:pt idx="6">
                  <c:v>-3.8676461968308429</c:v>
                </c:pt>
                <c:pt idx="7">
                  <c:v>-2.8645664176680796</c:v>
                </c:pt>
                <c:pt idx="8">
                  <c:v>-2.3906447296507816</c:v>
                </c:pt>
                <c:pt idx="9">
                  <c:v>-2.2372466135075375</c:v>
                </c:pt>
              </c:numCache>
            </c:numRef>
          </c:val>
        </c:ser>
        <c:gapWidth val="80"/>
        <c:axId val="74843264"/>
        <c:axId val="74844800"/>
      </c:barChart>
      <c:catAx>
        <c:axId val="74843264"/>
        <c:scaling>
          <c:orientation val="maxMin"/>
        </c:scaling>
        <c:axPos val="l"/>
        <c:majorTickMark val="none"/>
        <c:tickLblPos val="none"/>
        <c:crossAx val="74844800"/>
        <c:crossesAt val="0"/>
        <c:auto val="1"/>
        <c:lblAlgn val="ctr"/>
        <c:lblOffset val="100"/>
        <c:tickMarkSkip val="2"/>
      </c:catAx>
      <c:valAx>
        <c:axId val="74844800"/>
        <c:scaling>
          <c:orientation val="minMax"/>
        </c:scaling>
        <c:axPos val="t"/>
        <c:numFmt formatCode="0.0" sourceLinked="1"/>
        <c:majorTickMark val="none"/>
        <c:tickLblPos val="none"/>
        <c:spPr>
          <a:ln w="9525">
            <a:noFill/>
          </a:ln>
        </c:spPr>
        <c:crossAx val="74843264"/>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3993"/>
          <c:y val="5.6803307963070558E-2"/>
        </c:manualLayout>
      </c:layout>
      <c:spPr>
        <a:noFill/>
        <a:ln w="25400">
          <a:noFill/>
        </a:ln>
      </c:spPr>
    </c:title>
    <c:plotArea>
      <c:layout>
        <c:manualLayout>
          <c:layoutTarget val="inner"/>
          <c:xMode val="edge"/>
          <c:yMode val="edge"/>
          <c:x val="0.28422775778271936"/>
          <c:y val="0.25193893811674128"/>
          <c:w val="0.68682615202571895"/>
          <c:h val="0.66089096625961874"/>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#,##0</c:formatCode>
              <c:ptCount val="2"/>
              <c:pt idx="0">
                <c:v>118861</c:v>
              </c:pt>
              <c:pt idx="1">
                <c:v>113088</c:v>
              </c:pt>
            </c:numLit>
          </c:val>
        </c:ser>
        <c:gapWidth val="120"/>
        <c:axId val="75395072"/>
        <c:axId val="75396608"/>
      </c:barChart>
      <c:catAx>
        <c:axId val="7539507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5396608"/>
        <c:crosses val="autoZero"/>
        <c:auto val="1"/>
        <c:lblAlgn val="ctr"/>
        <c:lblOffset val="100"/>
        <c:tickLblSkip val="1"/>
        <c:tickMarkSkip val="1"/>
      </c:catAx>
      <c:valAx>
        <c:axId val="75396608"/>
        <c:scaling>
          <c:orientation val="minMax"/>
          <c:max val="200000"/>
        </c:scaling>
        <c:delete val="1"/>
        <c:axPos val="b"/>
        <c:majorGridlines>
          <c:spPr>
            <a:ln w="3175">
              <a:solidFill>
                <a:srgbClr val="FFF2E5"/>
              </a:solidFill>
              <a:prstDash val="sysDash"/>
            </a:ln>
          </c:spPr>
        </c:majorGridlines>
        <c:numFmt formatCode="#,##0" sourceLinked="1"/>
        <c:tickLblPos val="none"/>
        <c:crossAx val="7539507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6005"/>
          <c:y val="2.9868411235183037E-2"/>
        </c:manualLayout>
      </c:layout>
      <c:spPr>
        <a:noFill/>
        <a:ln w="25400">
          <a:noFill/>
        </a:ln>
      </c:spPr>
    </c:title>
    <c:plotArea>
      <c:layout>
        <c:manualLayout>
          <c:layoutTarget val="inner"/>
          <c:xMode val="edge"/>
          <c:yMode val="edge"/>
          <c:x val="0.38758407553171553"/>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#,##0</c:formatCode>
              <c:ptCount val="13"/>
              <c:pt idx="0">
                <c:v>80217</c:v>
              </c:pt>
              <c:pt idx="1">
                <c:v>4175</c:v>
              </c:pt>
              <c:pt idx="2">
                <c:v>4343</c:v>
              </c:pt>
              <c:pt idx="3">
                <c:v>16690</c:v>
              </c:pt>
              <c:pt idx="4">
                <c:v>13012</c:v>
              </c:pt>
              <c:pt idx="5">
                <c:v>13926</c:v>
              </c:pt>
              <c:pt idx="6">
                <c:v>16971</c:v>
              </c:pt>
              <c:pt idx="7">
                <c:v>18800</c:v>
              </c:pt>
              <c:pt idx="8">
                <c:v>19276</c:v>
              </c:pt>
              <c:pt idx="9">
                <c:v>18006</c:v>
              </c:pt>
              <c:pt idx="10">
                <c:v>15044</c:v>
              </c:pt>
              <c:pt idx="11">
                <c:v>9737</c:v>
              </c:pt>
              <c:pt idx="12">
                <c:v>1752</c:v>
              </c:pt>
            </c:numLit>
          </c:val>
        </c:ser>
        <c:gapWidth val="30"/>
        <c:axId val="77235328"/>
        <c:axId val="77236864"/>
      </c:barChart>
      <c:catAx>
        <c:axId val="77235328"/>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7236864"/>
        <c:crosses val="autoZero"/>
        <c:auto val="1"/>
        <c:lblAlgn val="ctr"/>
        <c:lblOffset val="100"/>
        <c:tickLblSkip val="1"/>
        <c:tickMarkSkip val="1"/>
      </c:catAx>
      <c:valAx>
        <c:axId val="77236864"/>
        <c:scaling>
          <c:orientation val="minMax"/>
          <c:max val="140000"/>
          <c:min val="0"/>
        </c:scaling>
        <c:axPos val="b"/>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7235328"/>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2328"/>
          <c:y val="0.19148891129753196"/>
          <c:w val="0.5373663657896085"/>
          <c:h val="0.78169166183927363"/>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4674</c:v>
                </c:pt>
                <c:pt idx="1">
                  <c:v>1649</c:v>
                </c:pt>
                <c:pt idx="2">
                  <c:v>3898</c:v>
                </c:pt>
                <c:pt idx="3">
                  <c:v>764</c:v>
                </c:pt>
                <c:pt idx="4">
                  <c:v>1584</c:v>
                </c:pt>
                <c:pt idx="5">
                  <c:v>3539</c:v>
                </c:pt>
                <c:pt idx="6">
                  <c:v>1433</c:v>
                </c:pt>
                <c:pt idx="7">
                  <c:v>3313</c:v>
                </c:pt>
                <c:pt idx="8">
                  <c:v>1368</c:v>
                </c:pt>
                <c:pt idx="9">
                  <c:v>2443</c:v>
                </c:pt>
                <c:pt idx="10">
                  <c:v>18769</c:v>
                </c:pt>
                <c:pt idx="11">
                  <c:v>1297</c:v>
                </c:pt>
                <c:pt idx="12">
                  <c:v>28307</c:v>
                </c:pt>
                <c:pt idx="13">
                  <c:v>2553</c:v>
                </c:pt>
                <c:pt idx="14">
                  <c:v>7454</c:v>
                </c:pt>
                <c:pt idx="15">
                  <c:v>1303</c:v>
                </c:pt>
                <c:pt idx="16">
                  <c:v>2399</c:v>
                </c:pt>
                <c:pt idx="17">
                  <c:v>3123</c:v>
                </c:pt>
                <c:pt idx="18">
                  <c:v>5646</c:v>
                </c:pt>
                <c:pt idx="19">
                  <c:v>1956</c:v>
                </c:pt>
              </c:numCache>
            </c:numRef>
          </c:val>
        </c:ser>
        <c:gapWidth val="30"/>
        <c:axId val="77272960"/>
        <c:axId val="77274496"/>
      </c:barChart>
      <c:catAx>
        <c:axId val="77272960"/>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77274496"/>
        <c:crosses val="autoZero"/>
        <c:auto val="1"/>
        <c:lblAlgn val="ctr"/>
        <c:lblOffset val="100"/>
        <c:tickLblSkip val="1"/>
        <c:tickMarkSkip val="1"/>
      </c:catAx>
      <c:valAx>
        <c:axId val="77274496"/>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7272960"/>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6491"/>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498038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4585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3768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92.028639830897902</c:v>
                </c:pt>
                <c:pt idx="1">
                  <c:v>85.649226614819597</c:v>
                </c:pt>
                <c:pt idx="2">
                  <c:v>89.946779546224207</c:v>
                </c:pt>
                <c:pt idx="3">
                  <c:v>93.549371428571405</c:v>
                </c:pt>
                <c:pt idx="4">
                  <c:v>83.543235294117693</c:v>
                </c:pt>
                <c:pt idx="5">
                  <c:v>95.531172014874002</c:v>
                </c:pt>
                <c:pt idx="6">
                  <c:v>85.508056300268095</c:v>
                </c:pt>
                <c:pt idx="7">
                  <c:v>90.592785675232406</c:v>
                </c:pt>
                <c:pt idx="8">
                  <c:v>83.304585684585703</c:v>
                </c:pt>
                <c:pt idx="9">
                  <c:v>92.139547051210897</c:v>
                </c:pt>
                <c:pt idx="10">
                  <c:v>89.081970093792705</c:v>
                </c:pt>
                <c:pt idx="11">
                  <c:v>87.090254576659007</c:v>
                </c:pt>
                <c:pt idx="12">
                  <c:v>87.807497166885398</c:v>
                </c:pt>
                <c:pt idx="13">
                  <c:v>87.358187581274393</c:v>
                </c:pt>
                <c:pt idx="14">
                  <c:v>90.800936978064797</c:v>
                </c:pt>
                <c:pt idx="15">
                  <c:v>91.105480841472598</c:v>
                </c:pt>
                <c:pt idx="16">
                  <c:v>94.293584139264993</c:v>
                </c:pt>
                <c:pt idx="17">
                  <c:v>86.230719748702498</c:v>
                </c:pt>
                <c:pt idx="18">
                  <c:v>67.697045777801193</c:v>
                </c:pt>
                <c:pt idx="19">
                  <c:v>83.917198595396002</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87.211636836027694</c:v>
                </c:pt>
                <c:pt idx="1">
                  <c:v>87.211636836027694</c:v>
                </c:pt>
                <c:pt idx="2">
                  <c:v>87.211636836027694</c:v>
                </c:pt>
                <c:pt idx="3">
                  <c:v>87.211636836027694</c:v>
                </c:pt>
                <c:pt idx="4">
                  <c:v>87.211636836027694</c:v>
                </c:pt>
                <c:pt idx="5">
                  <c:v>87.211636836027694</c:v>
                </c:pt>
                <c:pt idx="6">
                  <c:v>87.211636836027694</c:v>
                </c:pt>
                <c:pt idx="7">
                  <c:v>87.211636836027694</c:v>
                </c:pt>
                <c:pt idx="8">
                  <c:v>87.211636836027694</c:v>
                </c:pt>
                <c:pt idx="9">
                  <c:v>87.211636836027694</c:v>
                </c:pt>
                <c:pt idx="10">
                  <c:v>87.211636836027694</c:v>
                </c:pt>
                <c:pt idx="11">
                  <c:v>87.211636836027694</c:v>
                </c:pt>
                <c:pt idx="12">
                  <c:v>87.211636836027694</c:v>
                </c:pt>
                <c:pt idx="13">
                  <c:v>87.211636836027694</c:v>
                </c:pt>
                <c:pt idx="14">
                  <c:v>87.211636836027694</c:v>
                </c:pt>
                <c:pt idx="15">
                  <c:v>87.211636836027694</c:v>
                </c:pt>
                <c:pt idx="16">
                  <c:v>87.211636836027694</c:v>
                </c:pt>
                <c:pt idx="17">
                  <c:v>87.211636836027694</c:v>
                </c:pt>
                <c:pt idx="18">
                  <c:v>87.211636836027694</c:v>
                </c:pt>
                <c:pt idx="19">
                  <c:v>87.211636836027694</c:v>
                </c:pt>
              </c:numCache>
            </c:numRef>
          </c:val>
        </c:ser>
        <c:marker val="1"/>
        <c:axId val="77312000"/>
        <c:axId val="77313536"/>
      </c:lineChart>
      <c:catAx>
        <c:axId val="77312000"/>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77313536"/>
        <c:crosses val="autoZero"/>
        <c:auto val="1"/>
        <c:lblAlgn val="ctr"/>
        <c:lblOffset val="100"/>
        <c:tickLblSkip val="1"/>
        <c:tickMarkSkip val="1"/>
      </c:catAx>
      <c:valAx>
        <c:axId val="77313536"/>
        <c:scaling>
          <c:orientation val="minMax"/>
          <c:min val="64"/>
        </c:scaling>
        <c:axPos val="l"/>
        <c:numFmt formatCode="0.0" sourceLinked="1"/>
        <c:tickLblPos val="none"/>
        <c:spPr>
          <a:ln w="9525">
            <a:noFill/>
          </a:ln>
        </c:spPr>
        <c:crossAx val="77312000"/>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4.emf"/><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219076</xdr:colOff>
      <xdr:row>33</xdr:row>
      <xdr:rowOff>76199</xdr:rowOff>
    </xdr:from>
    <xdr:to>
      <xdr:col>10</xdr:col>
      <xdr:colOff>9525</xdr:colOff>
      <xdr:row>53</xdr:row>
      <xdr:rowOff>47383</xdr:rowOff>
    </xdr:to>
    <xdr:grpSp>
      <xdr:nvGrpSpPr>
        <xdr:cNvPr id="19" name="Grupo 18"/>
        <xdr:cNvGrpSpPr/>
      </xdr:nvGrpSpPr>
      <xdr:grpSpPr>
        <a:xfrm>
          <a:off x="2924176" y="6000749"/>
          <a:ext cx="3676649" cy="36764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125515</xdr:colOff>
      <xdr:row>0</xdr:row>
      <xdr:rowOff>0</xdr:rowOff>
    </xdr:from>
    <xdr:to>
      <xdr:col>14</xdr:col>
      <xdr:colOff>11973</xdr:colOff>
      <xdr:row>1</xdr:row>
      <xdr:rowOff>8550</xdr:rowOff>
    </xdr:to>
    <xdr:grpSp>
      <xdr:nvGrpSpPr>
        <xdr:cNvPr id="2" name="Grupo 1"/>
        <xdr:cNvGrpSpPr/>
      </xdr:nvGrpSpPr>
      <xdr:grpSpPr>
        <a:xfrm>
          <a:off x="620246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10358"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6103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6229350" y="0"/>
          <a:ext cx="6198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28575</xdr:colOff>
      <xdr:row>53</xdr:row>
      <xdr:rowOff>0</xdr:rowOff>
    </xdr:from>
    <xdr:to>
      <xdr:col>16</xdr:col>
      <xdr:colOff>0</xdr:colOff>
      <xdr:row>53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53</xdr:row>
      <xdr:rowOff>0</xdr:rowOff>
    </xdr:from>
    <xdr:to>
      <xdr:col>5</xdr:col>
      <xdr:colOff>361950</xdr:colOff>
      <xdr:row>53</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53</xdr:row>
      <xdr:rowOff>0</xdr:rowOff>
    </xdr:from>
    <xdr:to>
      <xdr:col>16</xdr:col>
      <xdr:colOff>0</xdr:colOff>
      <xdr:row>53</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53</xdr:row>
      <xdr:rowOff>0</xdr:rowOff>
    </xdr:from>
    <xdr:to>
      <xdr:col>5</xdr:col>
      <xdr:colOff>361950</xdr:colOff>
      <xdr:row>53</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62</xdr:row>
      <xdr:rowOff>52386</xdr:rowOff>
    </xdr:from>
    <xdr:to>
      <xdr:col>16</xdr:col>
      <xdr:colOff>66675</xdr:colOff>
      <xdr:row>73</xdr:row>
      <xdr:rowOff>31750</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85725</xdr:colOff>
      <xdr:row>0</xdr:row>
      <xdr:rowOff>0</xdr:rowOff>
    </xdr:from>
    <xdr:to>
      <xdr:col>17</xdr:col>
      <xdr:colOff>10283</xdr:colOff>
      <xdr:row>1</xdr:row>
      <xdr:rowOff>8550</xdr:rowOff>
    </xdr:to>
    <xdr:grpSp>
      <xdr:nvGrpSpPr>
        <xdr:cNvPr id="15" name="Grupo 14"/>
        <xdr:cNvGrpSpPr/>
      </xdr:nvGrpSpPr>
      <xdr:grpSpPr>
        <a:xfrm>
          <a:off x="5953125" y="0"/>
          <a:ext cx="600833"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70338" y="0"/>
          <a:ext cx="617518" cy="160489"/>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70338" y="0"/>
          <a:ext cx="617518" cy="160489"/>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6"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7"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85724</xdr:rowOff>
    </xdr:from>
    <xdr:to>
      <xdr:col>12</xdr:col>
      <xdr:colOff>114300</xdr:colOff>
      <xdr:row>27</xdr:row>
      <xdr:rowOff>114299</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9"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8.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9.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0.72105</cdr:x>
      <cdr:y>0.27641</cdr:y>
    </cdr:from>
    <cdr:to>
      <cdr:x>0.82314</cdr:x>
      <cdr:y>0.44739</cdr:y>
    </cdr:to>
    <cdr:sp macro="" textlink="">
      <cdr:nvSpPr>
        <cdr:cNvPr id="10" name="Text Box 5"/>
        <cdr:cNvSpPr txBox="1">
          <a:spLocks xmlns:a="http://schemas.openxmlformats.org/drawingml/2006/main" noChangeArrowheads="1"/>
        </cdr:cNvSpPr>
      </cdr:nvSpPr>
      <cdr:spPr bwMode="auto">
        <a:xfrm xmlns:a="http://schemas.openxmlformats.org/drawingml/2006/main">
          <a:off x="4512263" y="483812"/>
          <a:ext cx="638872" cy="29927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1" i="0" u="none" strike="noStrike" baseline="0">
              <a:solidFill>
                <a:srgbClr val="525252"/>
              </a:solidFill>
              <a:latin typeface="Arial"/>
              <a:cs typeface="Arial"/>
            </a:rPr>
            <a:t>(linha) </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4" name="Line 3"/>
        <xdr:cNvSpPr>
          <a:spLocks noChangeShapeType="1"/>
        </xdr:cNvSpPr>
      </xdr:nvSpPr>
      <xdr:spPr bwMode="auto">
        <a:xfrm>
          <a:off x="3848100" y="866775"/>
          <a:ext cx="0" cy="600932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5"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0"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1" name="Grupo 10"/>
        <xdr:cNvGrpSpPr/>
      </xdr:nvGrpSpPr>
      <xdr:grpSpPr>
        <a:xfrm>
          <a:off x="6038850"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17" name="Line 3"/>
        <xdr:cNvSpPr>
          <a:spLocks noChangeShapeType="1"/>
        </xdr:cNvSpPr>
      </xdr:nvSpPr>
      <xdr:spPr bwMode="auto">
        <a:xfrm>
          <a:off x="3848100" y="866775"/>
          <a:ext cx="0" cy="601218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8"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23"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24" name="Grupo 23"/>
        <xdr:cNvGrpSpPr/>
      </xdr:nvGrpSpPr>
      <xdr:grpSpPr>
        <a:xfrm>
          <a:off x="6038850" y="0"/>
          <a:ext cx="612048" cy="180000"/>
          <a:chOff x="4797152" y="7020272"/>
          <a:chExt cx="612048" cy="180000"/>
        </a:xfrm>
      </xdr:grpSpPr>
      <xdr:sp macro="" textlink="">
        <xdr:nvSpPr>
          <xdr:cNvPr id="25" name="Rectângulo 24"/>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6" name="Rectângulo 25"/>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7" name="Rectângulo 26"/>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30"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35"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36" name="Grupo 35"/>
        <xdr:cNvGrpSpPr/>
      </xdr:nvGrpSpPr>
      <xdr:grpSpPr>
        <a:xfrm>
          <a:off x="6038850" y="0"/>
          <a:ext cx="612048" cy="180000"/>
          <a:chOff x="4797152" y="7020272"/>
          <a:chExt cx="612048" cy="180000"/>
        </a:xfrm>
      </xdr:grpSpPr>
      <xdr:sp macro="" textlink="">
        <xdr:nvSpPr>
          <xdr:cNvPr id="37" name="Rectângulo 3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8" name="Rectângulo 3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9" name="Rectângulo 3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4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4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47625</xdr:colOff>
      <xdr:row>56</xdr:row>
      <xdr:rowOff>9525</xdr:rowOff>
    </xdr:from>
    <xdr:to>
      <xdr:col>17</xdr:col>
      <xdr:colOff>38100</xdr:colOff>
      <xdr:row>68</xdr:row>
      <xdr:rowOff>104775</xdr:rowOff>
    </xdr:to>
    <xdr:graphicFrame macro="">
      <xdr:nvGraphicFramePr>
        <xdr:cNvPr id="4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4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104775</xdr:colOff>
      <xdr:row>55</xdr:row>
      <xdr:rowOff>190500</xdr:rowOff>
    </xdr:from>
    <xdr:to>
      <xdr:col>6</xdr:col>
      <xdr:colOff>295275</xdr:colOff>
      <xdr:row>68</xdr:row>
      <xdr:rowOff>66675</xdr:rowOff>
    </xdr:to>
    <xdr:graphicFrame macro="">
      <xdr:nvGraphicFramePr>
        <xdr:cNvPr id="4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4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4.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5.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0.51724</cdr:x>
      <cdr:y>0.33708</cdr:y>
    </cdr:from>
    <cdr:to>
      <cdr:x>0.55848</cdr:x>
      <cdr:y>0.3889</cdr:y>
    </cdr:to>
    <cdr:sp macro="" textlink="">
      <cdr:nvSpPr>
        <cdr:cNvPr id="1889283" name="Line 3"/>
        <cdr:cNvSpPr>
          <a:spLocks xmlns:a="http://schemas.openxmlformats.org/drawingml/2006/main" noChangeShapeType="1"/>
        </cdr:cNvSpPr>
      </cdr:nvSpPr>
      <cdr:spPr bwMode="auto">
        <a:xfrm xmlns:a="http://schemas.openxmlformats.org/drawingml/2006/main" flipV="1">
          <a:off x="1630754" y="597181"/>
          <a:ext cx="130020" cy="91807"/>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userShapes>
</file>

<file path=xl/drawings/drawing26.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27.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4" name="Rectangle 1027"/>
        <xdr:cNvSpPr>
          <a:spLocks noChangeArrowheads="1"/>
        </xdr:cNvSpPr>
      </xdr:nvSpPr>
      <xdr:spPr bwMode="auto">
        <a:xfrm>
          <a:off x="238125" y="6486525"/>
          <a:ext cx="6286500" cy="3581400"/>
        </a:xfrm>
        <a:prstGeom prst="rect">
          <a:avLst/>
        </a:prstGeom>
        <a:solidFill>
          <a:schemeClr val="accent5"/>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5</xdr:col>
      <xdr:colOff>933450</xdr:colOff>
      <xdr:row>41</xdr:row>
      <xdr:rowOff>209551</xdr:rowOff>
    </xdr:from>
    <xdr:to>
      <xdr:col>12</xdr:col>
      <xdr:colOff>9524</xdr:colOff>
      <xdr:row>56</xdr:row>
      <xdr:rowOff>47626</xdr:rowOff>
    </xdr:to>
    <xdr:graphicFrame macro="">
      <xdr:nvGraphicFramePr>
        <xdr:cNvPr id="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914400</xdr:colOff>
      <xdr:row>56</xdr:row>
      <xdr:rowOff>104774</xdr:rowOff>
    </xdr:to>
    <xdr:sp macro="" textlink="">
      <xdr:nvSpPr>
        <xdr:cNvPr id="12" name="Text Box 1028"/>
        <xdr:cNvSpPr txBox="1">
          <a:spLocks noChangeArrowheads="1"/>
        </xdr:cNvSpPr>
      </xdr:nvSpPr>
      <xdr:spPr bwMode="auto">
        <a:xfrm>
          <a:off x="371474" y="6619875"/>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14" name="Rectangle 1027"/>
        <xdr:cNvSpPr>
          <a:spLocks noChangeArrowheads="1"/>
        </xdr:cNvSpPr>
      </xdr:nvSpPr>
      <xdr:spPr bwMode="auto">
        <a:xfrm>
          <a:off x="238125" y="6486525"/>
          <a:ext cx="6286500" cy="3581400"/>
        </a:xfrm>
        <a:prstGeom prst="rect">
          <a:avLst/>
        </a:prstGeom>
        <a:solidFill>
          <a:schemeClr val="accent5"/>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1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5</xdr:col>
      <xdr:colOff>933450</xdr:colOff>
      <xdr:row>41</xdr:row>
      <xdr:rowOff>209551</xdr:rowOff>
    </xdr:from>
    <xdr:to>
      <xdr:col>12</xdr:col>
      <xdr:colOff>9524</xdr:colOff>
      <xdr:row>56</xdr:row>
      <xdr:rowOff>47626</xdr:rowOff>
    </xdr:to>
    <xdr:graphicFrame macro="">
      <xdr:nvGraphicFramePr>
        <xdr:cNvPr id="1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1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914400</xdr:colOff>
      <xdr:row>56</xdr:row>
      <xdr:rowOff>104774</xdr:rowOff>
    </xdr:to>
    <xdr:sp macro="" textlink="">
      <xdr:nvSpPr>
        <xdr:cNvPr id="22" name="Text Box 1028"/>
        <xdr:cNvSpPr txBox="1">
          <a:spLocks noChangeArrowheads="1"/>
        </xdr:cNvSpPr>
      </xdr:nvSpPr>
      <xdr:spPr bwMode="auto">
        <a:xfrm>
          <a:off x="371474" y="6619875"/>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oneCellAnchor>
    <xdr:from>
      <xdr:col>4</xdr:col>
      <xdr:colOff>0</xdr:colOff>
      <xdr:row>68</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25" name="Rectangle 1027"/>
        <xdr:cNvSpPr>
          <a:spLocks noChangeArrowheads="1"/>
        </xdr:cNvSpPr>
      </xdr:nvSpPr>
      <xdr:spPr bwMode="auto">
        <a:xfrm>
          <a:off x="238125" y="6486525"/>
          <a:ext cx="6286500" cy="3581400"/>
        </a:xfrm>
        <a:prstGeom prst="rect">
          <a:avLst/>
        </a:prstGeom>
        <a:solidFill>
          <a:schemeClr val="accent6"/>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26"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a:p>
          <a:pPr algn="ctr" rtl="0">
            <a:defRPr sz="1000"/>
          </a:pPr>
          <a:r>
            <a:rPr lang="pt-PT" sz="1000" b="1" i="0" u="none" strike="noStrike" baseline="0">
              <a:solidFill>
                <a:schemeClr val="tx2"/>
              </a:solidFill>
              <a:latin typeface="Arial"/>
              <a:cs typeface="Arial"/>
            </a:rPr>
            <a:t>Zona Euro</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2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914400</xdr:colOff>
      <xdr:row>56</xdr:row>
      <xdr:rowOff>104774</xdr:rowOff>
    </xdr:to>
    <xdr:sp macro="" textlink="">
      <xdr:nvSpPr>
        <xdr:cNvPr id="32" name="Text Box 1028"/>
        <xdr:cNvSpPr txBox="1">
          <a:spLocks noChangeArrowheads="1"/>
        </xdr:cNvSpPr>
      </xdr:nvSpPr>
      <xdr:spPr bwMode="auto">
        <a:xfrm>
          <a:off x="371474" y="6619875"/>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1" i="0" baseline="0">
            <a:latin typeface="Arial" pitchFamily="34" charset="0"/>
            <a:ea typeface="+mn-ea"/>
            <a:cs typeface="Arial" pitchFamily="34" charset="0"/>
          </a:endParaRPr>
        </a:p>
        <a:p>
          <a:pPr marL="0" indent="0" algn="just" rtl="0"/>
          <a:endParaRPr lang="pt-PT" sz="800" b="1" i="0" baseline="0">
            <a:latin typeface="Arial" pitchFamily="34" charset="0"/>
            <a:ea typeface="+mn-ea"/>
            <a:cs typeface="Arial" pitchFamily="34" charset="0"/>
          </a:endParaRPr>
        </a:p>
        <a:p>
          <a:pPr marL="0" indent="0" algn="just" rtl="0"/>
          <a:endParaRPr lang="pt-PT" sz="800" b="1"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A 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diminuiu face ao mês anterior (10,7 %) e na </a:t>
          </a:r>
          <a:r>
            <a:rPr lang="pt-PT" sz="800" b="1" i="0" baseline="0">
              <a:latin typeface="Arial" pitchFamily="34" charset="0"/>
              <a:ea typeface="+mn-ea"/>
              <a:cs typeface="Arial" pitchFamily="34" charset="0"/>
            </a:rPr>
            <a:t>Zona Euro </a:t>
          </a:r>
          <a:r>
            <a:rPr lang="pt-PT" sz="800" b="0" i="0" baseline="0">
              <a:latin typeface="Arial" pitchFamily="34" charset="0"/>
              <a:ea typeface="+mn-ea"/>
              <a:cs typeface="Arial" pitchFamily="34" charset="0"/>
            </a:rPr>
            <a:t>manteve-se inalterada (12,0  %)).</a:t>
          </a:r>
        </a:p>
        <a:p>
          <a:pPr marL="0" indent="0" algn="just" rtl="0"/>
          <a:endParaRPr lang="pt-PT" sz="800" b="0" i="0" baseline="0">
            <a:latin typeface="Arial" pitchFamily="34" charset="0"/>
            <a:ea typeface="+mn-ea"/>
            <a:cs typeface="Arial" pitchFamily="34" charset="0"/>
          </a:endParaRP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15,4 % relativamente  ao mês anterior (15,5 %).</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(4,9 %),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(5,1 %),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(6,2 %)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(27,8 %, em outubro 2013)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(25,8 %)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(7,4 %).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(36,3 %).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na Zona Euro,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Eslovénia</a:t>
          </a:r>
          <a:r>
            <a:rPr lang="pt-PT" sz="800" b="0" i="0" baseline="0">
              <a:latin typeface="Arial" pitchFamily="34" charset="0"/>
              <a:ea typeface="+mn-ea"/>
              <a:cs typeface="Arial" pitchFamily="34" charset="0"/>
            </a:rPr>
            <a:t> e 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são os países com a maior diferença, entre a taxa de desemprego das mulheres e dos homens.</a:t>
          </a:r>
        </a:p>
      </xdr:txBody>
    </xdr:sp>
    <xdr:clientData/>
  </xdr:twoCellAnchor>
  <xdr:twoCellAnchor>
    <xdr:from>
      <xdr:col>5</xdr:col>
      <xdr:colOff>952500</xdr:colOff>
      <xdr:row>42</xdr:row>
      <xdr:rowOff>190499</xdr:rowOff>
    </xdr:from>
    <xdr:to>
      <xdr:col>9</xdr:col>
      <xdr:colOff>47625</xdr:colOff>
      <xdr:row>53</xdr:row>
      <xdr:rowOff>219073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10552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_boletim_2014/1_Janeiro/1_be_Apoi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ES"/>
      <sheetName val="RESUMO"/>
      <sheetName val="PLANO"/>
      <sheetName val="apoio-graficos"/>
      <sheetName val="apoio-texto"/>
    </sheetNames>
    <sheetDataSet>
      <sheetData sheetId="0">
        <row r="2">
          <cell r="B2">
            <v>41640</v>
          </cell>
        </row>
      </sheetData>
      <sheetData sheetId="1">
        <row r="14">
          <cell r="D14">
            <v>41670</v>
          </cell>
        </row>
      </sheetData>
      <sheetData sheetId="2"/>
      <sheetData sheetId="3"/>
      <sheetData sheetId="4"/>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29.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0.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Q74"/>
  <sheetViews>
    <sheetView showRuler="0" zoomScaleNormal="100" workbookViewId="0"/>
  </sheetViews>
  <sheetFormatPr defaultRowHeight="12.75"/>
  <cols>
    <col min="1" max="1" width="1.42578125" style="169" customWidth="1"/>
    <col min="2" max="2" width="2.5703125" style="169" customWidth="1"/>
    <col min="3" max="4" width="16.28515625" style="169" customWidth="1"/>
    <col min="5" max="5" width="2.7109375" style="346" customWidth="1"/>
    <col min="6" max="6" width="1.28515625" style="169" customWidth="1"/>
    <col min="7" max="7" width="14" style="169" customWidth="1"/>
    <col min="8" max="8" width="5.5703125" style="169" customWidth="1"/>
    <col min="9" max="9" width="4.140625" style="169" customWidth="1"/>
    <col min="10" max="10" width="34.5703125" style="169" customWidth="1"/>
    <col min="11" max="11" width="3.28515625" style="169" customWidth="1"/>
    <col min="12" max="12" width="1.42578125" style="169" customWidth="1"/>
    <col min="13" max="13" width="8.140625" style="169" customWidth="1"/>
    <col min="14" max="16384" width="9.140625" style="169"/>
  </cols>
  <sheetData>
    <row r="1" spans="1:17" ht="7.5" customHeight="1">
      <c r="A1" s="362"/>
      <c r="B1" s="359"/>
      <c r="C1" s="359"/>
      <c r="D1" s="359"/>
      <c r="E1" s="1211"/>
      <c r="F1" s="359"/>
      <c r="G1" s="359"/>
      <c r="H1" s="359"/>
      <c r="I1" s="359"/>
      <c r="J1" s="359"/>
      <c r="K1" s="359"/>
      <c r="L1" s="359"/>
    </row>
    <row r="2" spans="1:17" ht="17.25" customHeight="1">
      <c r="A2" s="362"/>
      <c r="B2" s="336"/>
      <c r="C2" s="337"/>
      <c r="D2" s="337"/>
      <c r="E2" s="1212"/>
      <c r="F2" s="337"/>
      <c r="G2" s="337"/>
      <c r="H2" s="337"/>
      <c r="I2" s="338"/>
      <c r="J2" s="339"/>
      <c r="K2" s="339"/>
      <c r="L2" s="362"/>
    </row>
    <row r="3" spans="1:17">
      <c r="A3" s="362"/>
      <c r="B3" s="336"/>
      <c r="C3" s="337"/>
      <c r="D3" s="337"/>
      <c r="E3" s="1212"/>
      <c r="F3" s="337"/>
      <c r="G3" s="337"/>
      <c r="H3" s="337"/>
      <c r="I3" s="338"/>
      <c r="J3" s="336"/>
      <c r="K3" s="339"/>
      <c r="L3" s="362"/>
    </row>
    <row r="4" spans="1:17" ht="33.75" customHeight="1">
      <c r="A4" s="362"/>
      <c r="B4" s="336"/>
      <c r="C4" s="338"/>
      <c r="D4" s="338"/>
      <c r="E4" s="1213"/>
      <c r="F4" s="338"/>
      <c r="G4" s="338"/>
      <c r="H4" s="338"/>
      <c r="I4" s="338"/>
      <c r="J4" s="340" t="s">
        <v>35</v>
      </c>
      <c r="K4" s="336"/>
      <c r="L4" s="362"/>
    </row>
    <row r="5" spans="1:17" s="174" customFormat="1" ht="12.75" customHeight="1">
      <c r="A5" s="364"/>
      <c r="B5" s="1379"/>
      <c r="C5" s="1379"/>
      <c r="D5" s="1379"/>
      <c r="E5" s="1379"/>
      <c r="F5" s="359"/>
      <c r="G5" s="341"/>
      <c r="H5" s="341"/>
      <c r="I5" s="341"/>
      <c r="J5" s="342"/>
      <c r="K5" s="343"/>
      <c r="L5" s="362"/>
    </row>
    <row r="6" spans="1:17" ht="12.75" customHeight="1">
      <c r="A6" s="362"/>
      <c r="B6" s="362"/>
      <c r="C6" s="359"/>
      <c r="D6" s="359"/>
      <c r="E6" s="1211"/>
      <c r="F6" s="359"/>
      <c r="G6" s="341"/>
      <c r="H6" s="341"/>
      <c r="I6" s="341"/>
      <c r="J6" s="342"/>
      <c r="K6" s="343"/>
      <c r="L6" s="362"/>
      <c r="O6" s="344"/>
    </row>
    <row r="7" spans="1:17" ht="12.75" customHeight="1">
      <c r="A7" s="362"/>
      <c r="B7" s="362"/>
      <c r="C7" s="359"/>
      <c r="D7" s="359"/>
      <c r="E7" s="1211"/>
      <c r="F7" s="359"/>
      <c r="G7" s="341"/>
      <c r="H7" s="341"/>
      <c r="I7" s="358"/>
      <c r="J7" s="342"/>
      <c r="K7" s="343"/>
      <c r="L7" s="362"/>
      <c r="N7" s="345"/>
      <c r="O7" s="346"/>
    </row>
    <row r="8" spans="1:17" ht="12.75" customHeight="1">
      <c r="A8" s="362"/>
      <c r="B8" s="362"/>
      <c r="C8" s="359"/>
      <c r="D8" s="359"/>
      <c r="E8" s="1211"/>
      <c r="F8" s="359"/>
      <c r="G8" s="341"/>
      <c r="H8" s="341"/>
      <c r="I8" s="341"/>
      <c r="J8" s="342"/>
      <c r="K8" s="343"/>
      <c r="L8" s="362"/>
      <c r="N8" s="347"/>
    </row>
    <row r="9" spans="1:17" ht="12.75" customHeight="1">
      <c r="A9" s="362"/>
      <c r="B9" s="362"/>
      <c r="C9" s="359"/>
      <c r="D9" s="359"/>
      <c r="E9" s="1211"/>
      <c r="F9" s="359"/>
      <c r="G9" s="341"/>
      <c r="H9" s="341"/>
      <c r="I9" s="341"/>
      <c r="J9" s="342"/>
      <c r="K9" s="343"/>
      <c r="L9" s="362"/>
      <c r="N9" s="347"/>
    </row>
    <row r="10" spans="1:17" ht="12.75" customHeight="1">
      <c r="A10" s="362"/>
      <c r="B10" s="362"/>
      <c r="C10" s="359"/>
      <c r="D10" s="359"/>
      <c r="E10" s="1211"/>
      <c r="F10" s="359"/>
      <c r="G10" s="341"/>
      <c r="H10" s="341"/>
      <c r="I10" s="341"/>
      <c r="J10" s="342"/>
      <c r="K10" s="343"/>
      <c r="L10" s="362"/>
    </row>
    <row r="11" spans="1:17">
      <c r="A11" s="362"/>
      <c r="B11" s="362"/>
      <c r="C11" s="359"/>
      <c r="D11" s="359"/>
      <c r="E11" s="1211"/>
      <c r="F11" s="359"/>
      <c r="G11" s="341"/>
      <c r="H11" s="341"/>
      <c r="I11" s="341"/>
      <c r="J11" s="342"/>
      <c r="K11" s="343"/>
      <c r="L11" s="362"/>
    </row>
    <row r="12" spans="1:17">
      <c r="A12" s="362"/>
      <c r="B12" s="379" t="s">
        <v>27</v>
      </c>
      <c r="C12" s="377"/>
      <c r="D12" s="377"/>
      <c r="E12" s="1214"/>
      <c r="F12" s="359"/>
      <c r="G12" s="341"/>
      <c r="H12" s="341"/>
      <c r="I12" s="341"/>
      <c r="J12" s="342"/>
      <c r="K12" s="343"/>
      <c r="L12" s="362"/>
    </row>
    <row r="13" spans="1:17" ht="13.5" thickBot="1">
      <c r="A13" s="362"/>
      <c r="B13" s="362"/>
      <c r="C13" s="359"/>
      <c r="D13" s="359"/>
      <c r="E13" s="1211"/>
      <c r="F13" s="359"/>
      <c r="G13" s="341"/>
      <c r="H13" s="341"/>
      <c r="I13" s="341"/>
      <c r="J13" s="342"/>
      <c r="K13" s="343"/>
      <c r="L13" s="362"/>
      <c r="Q13" s="348"/>
    </row>
    <row r="14" spans="1:17" ht="13.5" thickBot="1">
      <c r="A14" s="362"/>
      <c r="B14" s="384"/>
      <c r="C14" s="371" t="s">
        <v>21</v>
      </c>
      <c r="D14" s="371"/>
      <c r="E14" s="1215">
        <v>3</v>
      </c>
      <c r="F14" s="359"/>
      <c r="G14" s="341"/>
      <c r="H14" s="341"/>
      <c r="I14" s="341"/>
      <c r="J14" s="342"/>
      <c r="K14" s="343"/>
      <c r="L14" s="362"/>
      <c r="Q14" s="348"/>
    </row>
    <row r="15" spans="1:17" ht="13.5" thickBot="1">
      <c r="A15" s="362"/>
      <c r="B15" s="362"/>
      <c r="C15" s="378"/>
      <c r="D15" s="378"/>
      <c r="E15" s="1216"/>
      <c r="F15" s="359"/>
      <c r="G15" s="341"/>
      <c r="H15" s="341"/>
      <c r="I15" s="341"/>
      <c r="J15" s="342"/>
      <c r="K15" s="343"/>
      <c r="L15" s="362"/>
      <c r="Q15" s="348"/>
    </row>
    <row r="16" spans="1:17" ht="13.5" thickBot="1">
      <c r="A16" s="362"/>
      <c r="B16" s="384"/>
      <c r="C16" s="371" t="s">
        <v>33</v>
      </c>
      <c r="D16" s="371"/>
      <c r="E16" s="1217">
        <v>4</v>
      </c>
      <c r="F16" s="359"/>
      <c r="G16" s="341"/>
      <c r="H16" s="341"/>
      <c r="I16" s="341"/>
      <c r="J16" s="342"/>
      <c r="K16" s="343"/>
      <c r="L16" s="362"/>
      <c r="Q16" s="348"/>
    </row>
    <row r="17" spans="1:17" ht="13.5" thickBot="1">
      <c r="A17" s="362"/>
      <c r="B17" s="363"/>
      <c r="C17" s="369"/>
      <c r="D17" s="369"/>
      <c r="E17" s="1218"/>
      <c r="F17" s="359"/>
      <c r="G17" s="341"/>
      <c r="H17" s="341"/>
      <c r="I17" s="341"/>
      <c r="J17" s="342"/>
      <c r="K17" s="343"/>
      <c r="L17" s="362"/>
      <c r="Q17" s="348"/>
    </row>
    <row r="18" spans="1:17" ht="13.5" customHeight="1" thickBot="1">
      <c r="A18" s="362"/>
      <c r="B18" s="383"/>
      <c r="C18" s="368" t="s">
        <v>32</v>
      </c>
      <c r="D18" s="368"/>
      <c r="E18" s="1217">
        <v>6</v>
      </c>
      <c r="F18" s="359"/>
      <c r="G18" s="341"/>
      <c r="H18" s="341"/>
      <c r="I18" s="341"/>
      <c r="J18" s="342"/>
      <c r="K18" s="343"/>
      <c r="L18" s="362"/>
    </row>
    <row r="19" spans="1:17">
      <c r="A19" s="362"/>
      <c r="B19" s="375"/>
      <c r="C19" s="1386" t="s">
        <v>2</v>
      </c>
      <c r="D19" s="1386"/>
      <c r="E19" s="1216">
        <v>6</v>
      </c>
      <c r="F19" s="359"/>
      <c r="G19" s="341"/>
      <c r="H19" s="341"/>
      <c r="I19" s="341"/>
      <c r="J19" s="342"/>
      <c r="K19" s="343"/>
      <c r="L19" s="362"/>
    </row>
    <row r="20" spans="1:17">
      <c r="A20" s="362"/>
      <c r="B20" s="375"/>
      <c r="C20" s="1386" t="s">
        <v>13</v>
      </c>
      <c r="D20" s="1386"/>
      <c r="E20" s="1216">
        <v>7</v>
      </c>
      <c r="F20" s="359"/>
      <c r="G20" s="341"/>
      <c r="H20" s="341"/>
      <c r="I20" s="341"/>
      <c r="J20" s="342"/>
      <c r="K20" s="343"/>
      <c r="L20" s="362"/>
    </row>
    <row r="21" spans="1:17">
      <c r="A21" s="362"/>
      <c r="B21" s="375"/>
      <c r="C21" s="1386" t="s">
        <v>7</v>
      </c>
      <c r="D21" s="1386"/>
      <c r="E21" s="1216">
        <v>8</v>
      </c>
      <c r="F21" s="359"/>
      <c r="G21" s="341"/>
      <c r="H21" s="341"/>
      <c r="I21" s="341"/>
      <c r="J21" s="342"/>
      <c r="K21" s="343"/>
      <c r="L21" s="362"/>
    </row>
    <row r="22" spans="1:17">
      <c r="A22" s="362"/>
      <c r="B22" s="376"/>
      <c r="C22" s="1386" t="s">
        <v>49</v>
      </c>
      <c r="D22" s="1386"/>
      <c r="E22" s="1216">
        <v>9</v>
      </c>
      <c r="F22" s="359"/>
      <c r="G22" s="349"/>
      <c r="H22" s="341"/>
      <c r="I22" s="341"/>
      <c r="J22" s="342"/>
      <c r="K22" s="343"/>
      <c r="L22" s="362"/>
    </row>
    <row r="23" spans="1:17" ht="22.5" customHeight="1">
      <c r="A23" s="362"/>
      <c r="B23" s="365"/>
      <c r="C23" s="1388" t="s">
        <v>28</v>
      </c>
      <c r="D23" s="1388"/>
      <c r="E23" s="1216">
        <v>10</v>
      </c>
      <c r="F23" s="359"/>
      <c r="G23" s="341"/>
      <c r="H23" s="341"/>
      <c r="I23" s="341"/>
      <c r="J23" s="342"/>
      <c r="K23" s="343"/>
      <c r="L23" s="362"/>
    </row>
    <row r="24" spans="1:17">
      <c r="A24" s="362"/>
      <c r="B24" s="365"/>
      <c r="C24" s="1386" t="s">
        <v>25</v>
      </c>
      <c r="D24" s="1386"/>
      <c r="E24" s="1216">
        <v>11</v>
      </c>
      <c r="F24" s="359"/>
      <c r="G24" s="341"/>
      <c r="H24" s="341"/>
      <c r="I24" s="341"/>
      <c r="J24" s="342"/>
      <c r="K24" s="343"/>
      <c r="L24" s="362"/>
    </row>
    <row r="25" spans="1:17" ht="12.75" customHeight="1" thickBot="1">
      <c r="A25" s="362"/>
      <c r="B25" s="359"/>
      <c r="C25" s="367"/>
      <c r="D25" s="367"/>
      <c r="E25" s="1216"/>
      <c r="F25" s="359"/>
      <c r="G25" s="341"/>
      <c r="H25" s="1380">
        <v>41640</v>
      </c>
      <c r="I25" s="1381"/>
      <c r="J25" s="1381"/>
      <c r="K25" s="349"/>
      <c r="L25" s="362"/>
    </row>
    <row r="26" spans="1:17" ht="13.5" customHeight="1" thickBot="1">
      <c r="A26" s="362"/>
      <c r="B26" s="472"/>
      <c r="C26" s="368" t="s">
        <v>12</v>
      </c>
      <c r="D26" s="368"/>
      <c r="E26" s="1217">
        <v>12</v>
      </c>
      <c r="F26" s="359"/>
      <c r="G26" s="341"/>
      <c r="H26" s="1381"/>
      <c r="I26" s="1381"/>
      <c r="J26" s="1381"/>
      <c r="K26" s="349"/>
      <c r="L26" s="362"/>
    </row>
    <row r="27" spans="1:17" ht="12.75" customHeight="1">
      <c r="A27" s="362"/>
      <c r="B27" s="360"/>
      <c r="C27" s="1386" t="s">
        <v>45</v>
      </c>
      <c r="D27" s="1386"/>
      <c r="E27" s="1216">
        <v>12</v>
      </c>
      <c r="F27" s="359"/>
      <c r="G27" s="341"/>
      <c r="H27" s="1381"/>
      <c r="I27" s="1381"/>
      <c r="J27" s="1381"/>
      <c r="K27" s="349"/>
      <c r="L27" s="362"/>
    </row>
    <row r="28" spans="1:17" ht="22.5" customHeight="1">
      <c r="A28" s="362"/>
      <c r="B28" s="360"/>
      <c r="C28" s="1390" t="s">
        <v>453</v>
      </c>
      <c r="D28" s="1390"/>
      <c r="E28" s="1216">
        <v>12</v>
      </c>
      <c r="F28" s="359"/>
      <c r="G28" s="341"/>
      <c r="H28" s="1381"/>
      <c r="I28" s="1381"/>
      <c r="J28" s="1381"/>
      <c r="K28" s="349"/>
      <c r="L28" s="362"/>
    </row>
    <row r="29" spans="1:17" ht="12.75" customHeight="1" thickBot="1">
      <c r="A29" s="362"/>
      <c r="B29" s="365"/>
      <c r="C29" s="374"/>
      <c r="D29" s="374"/>
      <c r="E29" s="1218"/>
      <c r="F29" s="359"/>
      <c r="G29" s="341"/>
      <c r="H29" s="1381"/>
      <c r="I29" s="1381"/>
      <c r="J29" s="1381"/>
      <c r="K29" s="349"/>
      <c r="L29" s="362"/>
    </row>
    <row r="30" spans="1:17" ht="13.5" customHeight="1" thickBot="1">
      <c r="A30" s="362"/>
      <c r="B30" s="382"/>
      <c r="C30" s="368" t="s">
        <v>11</v>
      </c>
      <c r="D30" s="368"/>
      <c r="E30" s="1217">
        <v>13</v>
      </c>
      <c r="F30" s="359"/>
      <c r="G30" s="341"/>
      <c r="H30" s="1381"/>
      <c r="I30" s="1381"/>
      <c r="J30" s="1381"/>
      <c r="K30" s="349"/>
      <c r="L30" s="362"/>
    </row>
    <row r="31" spans="1:17" ht="12.75" customHeight="1">
      <c r="A31" s="362"/>
      <c r="B31" s="360"/>
      <c r="C31" s="1383" t="s">
        <v>18</v>
      </c>
      <c r="D31" s="1383"/>
      <c r="E31" s="1216">
        <v>13</v>
      </c>
      <c r="F31" s="359"/>
      <c r="G31" s="341"/>
      <c r="H31" s="1381"/>
      <c r="I31" s="1381"/>
      <c r="J31" s="1381"/>
      <c r="K31" s="349"/>
      <c r="L31" s="362"/>
    </row>
    <row r="32" spans="1:17" ht="12.75" customHeight="1">
      <c r="A32" s="362"/>
      <c r="B32" s="360"/>
      <c r="C32" s="1389" t="s">
        <v>8</v>
      </c>
      <c r="D32" s="1389"/>
      <c r="E32" s="1216">
        <v>14</v>
      </c>
      <c r="F32" s="359"/>
      <c r="G32" s="341"/>
      <c r="H32" s="350"/>
      <c r="I32" s="350"/>
      <c r="J32" s="350"/>
      <c r="K32" s="349"/>
      <c r="L32" s="362"/>
    </row>
    <row r="33" spans="1:12" ht="12.75" customHeight="1">
      <c r="A33" s="362"/>
      <c r="B33" s="360"/>
      <c r="C33" s="1389" t="s">
        <v>26</v>
      </c>
      <c r="D33" s="1389"/>
      <c r="E33" s="1216">
        <v>14</v>
      </c>
      <c r="F33" s="359"/>
      <c r="G33" s="341"/>
      <c r="H33" s="350"/>
      <c r="I33" s="350"/>
      <c r="J33" s="350"/>
      <c r="K33" s="349"/>
      <c r="L33" s="362"/>
    </row>
    <row r="34" spans="1:12" ht="12.75" customHeight="1">
      <c r="A34" s="362"/>
      <c r="B34" s="360"/>
      <c r="C34" s="1389" t="s">
        <v>6</v>
      </c>
      <c r="D34" s="1389"/>
      <c r="E34" s="1216">
        <v>15</v>
      </c>
      <c r="F34" s="359"/>
      <c r="G34" s="341"/>
      <c r="H34" s="350"/>
      <c r="I34" s="350"/>
      <c r="J34" s="350"/>
      <c r="K34" s="349"/>
      <c r="L34" s="362"/>
    </row>
    <row r="35" spans="1:12" ht="22.5" customHeight="1">
      <c r="A35" s="362"/>
      <c r="B35" s="360"/>
      <c r="C35" s="1383" t="s">
        <v>50</v>
      </c>
      <c r="D35" s="1383"/>
      <c r="E35" s="1216">
        <v>16</v>
      </c>
      <c r="F35" s="359"/>
      <c r="G35" s="341"/>
      <c r="H35" s="350"/>
      <c r="I35" s="350"/>
      <c r="J35" s="350"/>
      <c r="K35" s="349"/>
      <c r="L35" s="362"/>
    </row>
    <row r="36" spans="1:12" ht="12.75" customHeight="1">
      <c r="A36" s="362"/>
      <c r="B36" s="366"/>
      <c r="C36" s="1389" t="s">
        <v>14</v>
      </c>
      <c r="D36" s="1389"/>
      <c r="E36" s="1216">
        <v>16</v>
      </c>
      <c r="F36" s="359"/>
      <c r="G36" s="341"/>
      <c r="H36" s="341"/>
      <c r="I36" s="341"/>
      <c r="J36" s="342"/>
      <c r="K36" s="343"/>
      <c r="L36" s="362"/>
    </row>
    <row r="37" spans="1:12" ht="12.75" customHeight="1">
      <c r="A37" s="362"/>
      <c r="B37" s="360"/>
      <c r="C37" s="1386" t="s">
        <v>31</v>
      </c>
      <c r="D37" s="1386"/>
      <c r="E37" s="1216">
        <v>17</v>
      </c>
      <c r="F37" s="359"/>
      <c r="G37" s="341"/>
      <c r="H37" s="341"/>
      <c r="I37" s="341"/>
      <c r="J37" s="351"/>
      <c r="K37" s="351"/>
      <c r="L37" s="362"/>
    </row>
    <row r="38" spans="1:12" ht="13.5" thickBot="1">
      <c r="A38" s="362"/>
      <c r="B38" s="362"/>
      <c r="C38" s="359"/>
      <c r="D38" s="359"/>
      <c r="E38" s="1218"/>
      <c r="F38" s="359"/>
      <c r="G38" s="341"/>
      <c r="H38" s="341"/>
      <c r="I38" s="341"/>
      <c r="J38" s="351"/>
      <c r="K38" s="351"/>
      <c r="L38" s="362"/>
    </row>
    <row r="39" spans="1:12" ht="13.5" customHeight="1" thickBot="1">
      <c r="A39" s="362"/>
      <c r="B39" s="451"/>
      <c r="C39" s="1384" t="s">
        <v>29</v>
      </c>
      <c r="D39" s="1385"/>
      <c r="E39" s="1217">
        <v>18</v>
      </c>
      <c r="F39" s="359"/>
      <c r="G39" s="341"/>
      <c r="H39" s="341"/>
      <c r="I39" s="341"/>
      <c r="J39" s="351"/>
      <c r="K39" s="351"/>
      <c r="L39" s="362"/>
    </row>
    <row r="40" spans="1:12">
      <c r="A40" s="362"/>
      <c r="B40" s="362"/>
      <c r="C40" s="1386" t="s">
        <v>30</v>
      </c>
      <c r="D40" s="1386"/>
      <c r="E40" s="1216">
        <v>18</v>
      </c>
      <c r="F40" s="359"/>
      <c r="G40" s="341"/>
      <c r="H40" s="341"/>
      <c r="I40" s="341"/>
      <c r="J40" s="352"/>
      <c r="K40" s="352"/>
      <c r="L40" s="362"/>
    </row>
    <row r="41" spans="1:12">
      <c r="A41" s="362"/>
      <c r="B41" s="366"/>
      <c r="C41" s="1386" t="s">
        <v>0</v>
      </c>
      <c r="D41" s="1386"/>
      <c r="E41" s="1216">
        <v>19</v>
      </c>
      <c r="F41" s="359"/>
      <c r="G41" s="341"/>
      <c r="H41" s="341"/>
      <c r="I41" s="341"/>
      <c r="J41" s="353"/>
      <c r="K41" s="354"/>
      <c r="L41" s="362"/>
    </row>
    <row r="42" spans="1:12">
      <c r="A42" s="362"/>
      <c r="B42" s="366"/>
      <c r="C42" s="1386" t="s">
        <v>16</v>
      </c>
      <c r="D42" s="1386"/>
      <c r="E42" s="1216">
        <v>19</v>
      </c>
      <c r="F42" s="359"/>
      <c r="G42" s="341"/>
      <c r="H42" s="341"/>
      <c r="I42" s="341"/>
      <c r="J42" s="353"/>
      <c r="K42" s="354"/>
      <c r="L42" s="362"/>
    </row>
    <row r="43" spans="1:12">
      <c r="A43" s="362"/>
      <c r="B43" s="366"/>
      <c r="C43" s="1386" t="s">
        <v>1</v>
      </c>
      <c r="D43" s="1386"/>
      <c r="E43" s="1219">
        <v>19</v>
      </c>
      <c r="F43" s="369"/>
      <c r="G43" s="355"/>
      <c r="H43" s="356"/>
      <c r="I43" s="355"/>
      <c r="J43" s="355"/>
      <c r="K43" s="355"/>
      <c r="L43" s="362"/>
    </row>
    <row r="44" spans="1:12">
      <c r="A44" s="362"/>
      <c r="B44" s="366"/>
      <c r="C44" s="1386" t="s">
        <v>22</v>
      </c>
      <c r="D44" s="1386"/>
      <c r="E44" s="1219">
        <v>19</v>
      </c>
      <c r="F44" s="369"/>
      <c r="G44" s="355"/>
      <c r="H44" s="356"/>
      <c r="I44" s="355"/>
      <c r="J44" s="355"/>
      <c r="K44" s="355"/>
      <c r="L44" s="362"/>
    </row>
    <row r="45" spans="1:12" ht="12.75" customHeight="1" thickBot="1">
      <c r="A45" s="362"/>
      <c r="B45" s="365"/>
      <c r="C45" s="365"/>
      <c r="D45" s="365"/>
      <c r="E45" s="1220"/>
      <c r="F45" s="361"/>
      <c r="G45" s="353"/>
      <c r="H45" s="356"/>
      <c r="I45" s="353"/>
      <c r="J45" s="353"/>
      <c r="K45" s="354"/>
      <c r="L45" s="362"/>
    </row>
    <row r="46" spans="1:12" ht="13.5" customHeight="1" thickBot="1">
      <c r="A46" s="362"/>
      <c r="B46" s="385"/>
      <c r="C46" s="1387" t="s">
        <v>38</v>
      </c>
      <c r="D46" s="1385"/>
      <c r="E46" s="1215">
        <v>20</v>
      </c>
      <c r="F46" s="361"/>
      <c r="G46" s="353"/>
      <c r="H46" s="356"/>
      <c r="I46" s="353"/>
      <c r="J46" s="353"/>
      <c r="K46" s="354"/>
      <c r="L46" s="362"/>
    </row>
    <row r="47" spans="1:12">
      <c r="A47" s="362"/>
      <c r="B47" s="362"/>
      <c r="C47" s="1386" t="s">
        <v>47</v>
      </c>
      <c r="D47" s="1386"/>
      <c r="E47" s="1219">
        <v>20</v>
      </c>
      <c r="F47" s="361"/>
      <c r="G47" s="353"/>
      <c r="H47" s="356"/>
      <c r="I47" s="353"/>
      <c r="J47" s="353"/>
      <c r="K47" s="354"/>
      <c r="L47" s="362"/>
    </row>
    <row r="48" spans="1:12" ht="12.75" customHeight="1">
      <c r="A48" s="362"/>
      <c r="B48" s="365"/>
      <c r="C48" s="1388" t="s">
        <v>501</v>
      </c>
      <c r="D48" s="1388"/>
      <c r="E48" s="1221">
        <v>21</v>
      </c>
      <c r="F48" s="361"/>
      <c r="G48" s="353"/>
      <c r="H48" s="356"/>
      <c r="I48" s="353"/>
      <c r="J48" s="353"/>
      <c r="K48" s="354"/>
      <c r="L48" s="362"/>
    </row>
    <row r="49" spans="1:12" ht="11.25" customHeight="1" thickBot="1">
      <c r="A49" s="362"/>
      <c r="B49" s="362"/>
      <c r="C49" s="370"/>
      <c r="D49" s="370"/>
      <c r="E49" s="1216"/>
      <c r="F49" s="361"/>
      <c r="G49" s="353"/>
      <c r="H49" s="356"/>
      <c r="I49" s="353"/>
      <c r="J49" s="353"/>
      <c r="K49" s="354"/>
      <c r="L49" s="362"/>
    </row>
    <row r="50" spans="1:12" ht="13.5" thickBot="1">
      <c r="A50" s="362"/>
      <c r="B50" s="381"/>
      <c r="C50" s="371" t="s">
        <v>4</v>
      </c>
      <c r="D50" s="371"/>
      <c r="E50" s="1215">
        <v>22</v>
      </c>
      <c r="F50" s="369"/>
      <c r="G50" s="355"/>
      <c r="H50" s="356"/>
      <c r="I50" s="355"/>
      <c r="J50" s="355"/>
      <c r="K50" s="355"/>
      <c r="L50" s="362"/>
    </row>
    <row r="51" spans="1:12" ht="23.25" customHeight="1">
      <c r="A51" s="362"/>
      <c r="B51" s="372"/>
      <c r="C51" s="373"/>
      <c r="D51" s="373"/>
      <c r="E51" s="1222"/>
      <c r="F51" s="361"/>
      <c r="G51" s="353"/>
      <c r="H51" s="356"/>
      <c r="I51" s="353"/>
      <c r="J51" s="353"/>
      <c r="K51" s="354"/>
      <c r="L51" s="362"/>
    </row>
    <row r="52" spans="1:12" ht="21" customHeight="1">
      <c r="A52" s="362"/>
      <c r="B52" s="362"/>
      <c r="C52" s="360"/>
      <c r="D52" s="360"/>
      <c r="E52" s="1220"/>
      <c r="F52" s="361"/>
      <c r="G52" s="353"/>
      <c r="H52" s="356"/>
      <c r="I52" s="353"/>
      <c r="J52" s="353"/>
      <c r="K52" s="354"/>
      <c r="L52" s="362"/>
    </row>
    <row r="53" spans="1:12" ht="19.5" customHeight="1">
      <c r="A53" s="362"/>
      <c r="B53" s="1208" t="s">
        <v>51</v>
      </c>
      <c r="C53" s="1208"/>
      <c r="D53" s="380"/>
      <c r="E53" s="1223"/>
      <c r="F53" s="361"/>
      <c r="G53" s="353"/>
      <c r="H53" s="356"/>
      <c r="I53" s="353"/>
      <c r="J53" s="353"/>
      <c r="K53" s="354"/>
      <c r="L53" s="362"/>
    </row>
    <row r="54" spans="1:12" ht="9.75" customHeight="1">
      <c r="A54" s="362"/>
      <c r="B54" s="362"/>
      <c r="C54" s="362"/>
      <c r="D54" s="362"/>
      <c r="E54" s="1223"/>
      <c r="F54" s="361"/>
      <c r="G54" s="353"/>
      <c r="H54" s="356"/>
      <c r="I54" s="353"/>
      <c r="J54" s="353"/>
      <c r="K54" s="354"/>
      <c r="L54" s="362"/>
    </row>
    <row r="55" spans="1:12" ht="22.5" customHeight="1">
      <c r="A55" s="362"/>
      <c r="B55" s="1209" t="s">
        <v>502</v>
      </c>
      <c r="C55" s="1207"/>
      <c r="D55" s="1210">
        <v>41670</v>
      </c>
      <c r="E55" s="1224"/>
      <c r="F55" s="1207"/>
      <c r="G55" s="353"/>
      <c r="H55" s="356"/>
      <c r="I55" s="353"/>
      <c r="J55" s="353"/>
      <c r="K55" s="354"/>
      <c r="L55" s="362"/>
    </row>
    <row r="56" spans="1:12" ht="22.5" customHeight="1">
      <c r="A56" s="362"/>
      <c r="B56" s="1209" t="s">
        <v>503</v>
      </c>
      <c r="C56" s="452"/>
      <c r="D56" s="1210">
        <v>41670</v>
      </c>
      <c r="E56" s="1219"/>
      <c r="F56" s="453"/>
      <c r="G56" s="353"/>
      <c r="H56" s="356"/>
      <c r="I56" s="353"/>
      <c r="J56" s="353"/>
      <c r="K56" s="354"/>
      <c r="L56" s="362"/>
    </row>
    <row r="57" spans="1:12" s="174" customFormat="1" ht="18" customHeight="1">
      <c r="A57" s="364"/>
      <c r="B57" s="360"/>
      <c r="C57" s="360"/>
      <c r="D57" s="360"/>
      <c r="E57" s="1220"/>
      <c r="F57" s="360"/>
      <c r="G57" s="357"/>
      <c r="H57" s="357"/>
      <c r="I57" s="357"/>
      <c r="J57" s="357"/>
      <c r="K57" s="357"/>
      <c r="L57" s="364"/>
    </row>
    <row r="58" spans="1:12" ht="7.5" customHeight="1">
      <c r="A58" s="362"/>
      <c r="B58" s="362"/>
      <c r="C58" s="363"/>
      <c r="D58" s="363"/>
      <c r="E58" s="1225"/>
      <c r="F58" s="363"/>
      <c r="G58" s="363"/>
      <c r="H58" s="363"/>
      <c r="I58" s="363"/>
      <c r="J58" s="363"/>
      <c r="K58" s="363"/>
      <c r="L58" s="363"/>
    </row>
    <row r="59" spans="1:12" ht="21" customHeight="1"/>
    <row r="60" spans="1:12" ht="21" customHeight="1"/>
    <row r="70" spans="11:12" ht="8.25" customHeight="1"/>
    <row r="72" spans="11:12" ht="9" customHeight="1">
      <c r="L72" s="187"/>
    </row>
    <row r="73" spans="11:12" ht="8.25" customHeight="1">
      <c r="K73" s="1382"/>
      <c r="L73" s="1382"/>
    </row>
    <row r="74" spans="11:12" ht="9.75" customHeight="1"/>
  </sheetData>
  <mergeCells count="27">
    <mergeCell ref="C24:D24"/>
    <mergeCell ref="C19:D19"/>
    <mergeCell ref="C20:D20"/>
    <mergeCell ref="C21:D21"/>
    <mergeCell ref="C22:D22"/>
    <mergeCell ref="C23:D23"/>
    <mergeCell ref="C34:D34"/>
    <mergeCell ref="C36:D36"/>
    <mergeCell ref="C37:D37"/>
    <mergeCell ref="C27:D27"/>
    <mergeCell ref="C28:D28"/>
    <mergeCell ref="B5:E5"/>
    <mergeCell ref="H25:J31"/>
    <mergeCell ref="K73:L73"/>
    <mergeCell ref="C35:D35"/>
    <mergeCell ref="C39:D39"/>
    <mergeCell ref="C40:D40"/>
    <mergeCell ref="C41:D41"/>
    <mergeCell ref="C42:D42"/>
    <mergeCell ref="C43:D43"/>
    <mergeCell ref="C44:D44"/>
    <mergeCell ref="C46:D46"/>
    <mergeCell ref="C47:D47"/>
    <mergeCell ref="C48:D48"/>
    <mergeCell ref="C31:D31"/>
    <mergeCell ref="C32:D32"/>
    <mergeCell ref="C33:D3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V69"/>
  <sheetViews>
    <sheetView zoomScaleNormal="100" workbookViewId="0"/>
  </sheetViews>
  <sheetFormatPr defaultRowHeight="12.75"/>
  <cols>
    <col min="1" max="1" width="1" style="502" customWidth="1"/>
    <col min="2" max="2" width="2.5703125" style="502" customWidth="1"/>
    <col min="3" max="3" width="1" style="502" customWidth="1"/>
    <col min="4" max="4" width="11.85546875" style="502" customWidth="1"/>
    <col min="5" max="5" width="17.7109375" style="717" customWidth="1"/>
    <col min="6" max="13" width="8.140625" style="502" customWidth="1"/>
    <col min="14" max="14" width="2.5703125" style="502" customWidth="1"/>
    <col min="15" max="15" width="1" style="502" customWidth="1"/>
    <col min="16" max="16384" width="9.140625" style="502"/>
  </cols>
  <sheetData>
    <row r="1" spans="1:22" ht="13.5" customHeight="1">
      <c r="A1" s="497"/>
      <c r="B1" s="706"/>
      <c r="C1" s="1516"/>
      <c r="D1" s="1516"/>
      <c r="E1" s="707"/>
      <c r="F1" s="501"/>
      <c r="G1" s="501"/>
      <c r="H1" s="501"/>
      <c r="I1" s="501"/>
      <c r="J1" s="1517" t="s">
        <v>386</v>
      </c>
      <c r="K1" s="1517"/>
      <c r="L1" s="1517"/>
      <c r="M1" s="1517"/>
      <c r="N1" s="1517"/>
      <c r="O1" s="497"/>
    </row>
    <row r="2" spans="1:22" ht="6" customHeight="1">
      <c r="A2" s="497"/>
      <c r="B2" s="1185"/>
      <c r="C2" s="1186"/>
      <c r="D2" s="1186"/>
      <c r="E2" s="709"/>
      <c r="F2" s="708"/>
      <c r="G2" s="708"/>
      <c r="H2" s="507"/>
      <c r="I2" s="507"/>
      <c r="J2" s="507"/>
      <c r="K2" s="507"/>
      <c r="L2" s="507"/>
      <c r="M2" s="1518" t="s">
        <v>72</v>
      </c>
      <c r="N2" s="507"/>
      <c r="O2" s="497"/>
    </row>
    <row r="3" spans="1:22" ht="6.75" customHeight="1" thickBot="1">
      <c r="A3" s="497"/>
      <c r="B3" s="575"/>
      <c r="C3" s="507"/>
      <c r="D3" s="507"/>
      <c r="E3" s="710"/>
      <c r="F3" s="507"/>
      <c r="G3" s="507"/>
      <c r="H3" s="507"/>
      <c r="I3" s="507"/>
      <c r="J3" s="507"/>
      <c r="K3" s="507"/>
      <c r="L3" s="507"/>
      <c r="M3" s="1519"/>
      <c r="N3" s="944"/>
      <c r="O3" s="497"/>
    </row>
    <row r="4" spans="1:22" s="511" customFormat="1" ht="13.5" customHeight="1" thickBot="1">
      <c r="A4" s="509"/>
      <c r="B4" s="695"/>
      <c r="C4" s="1520" t="s">
        <v>268</v>
      </c>
      <c r="D4" s="1521"/>
      <c r="E4" s="1521"/>
      <c r="F4" s="1521"/>
      <c r="G4" s="1521"/>
      <c r="H4" s="1521"/>
      <c r="I4" s="1521"/>
      <c r="J4" s="1521"/>
      <c r="K4" s="1521"/>
      <c r="L4" s="1521"/>
      <c r="M4" s="1522"/>
      <c r="N4" s="507"/>
      <c r="O4" s="507"/>
    </row>
    <row r="5" spans="1:22" ht="4.5" customHeight="1">
      <c r="A5" s="497"/>
      <c r="B5" s="575"/>
      <c r="C5" s="1523" t="s">
        <v>173</v>
      </c>
      <c r="D5" s="1523"/>
      <c r="E5" s="696"/>
      <c r="F5" s="696"/>
      <c r="G5" s="696"/>
      <c r="H5" s="696"/>
      <c r="I5" s="696"/>
      <c r="K5" s="696"/>
      <c r="L5" s="696"/>
      <c r="M5" s="696"/>
      <c r="N5" s="507"/>
      <c r="O5" s="507"/>
    </row>
    <row r="6" spans="1:22" ht="12" customHeight="1">
      <c r="A6" s="497"/>
      <c r="B6" s="575"/>
      <c r="C6" s="1524"/>
      <c r="D6" s="1524"/>
      <c r="E6" s="1049" t="s">
        <v>34</v>
      </c>
      <c r="F6" s="1049" t="s">
        <v>580</v>
      </c>
      <c r="G6" s="1049" t="s">
        <v>34</v>
      </c>
      <c r="H6" s="1049" t="s">
        <v>34</v>
      </c>
      <c r="I6" s="1049"/>
      <c r="J6" s="1049" t="s">
        <v>34</v>
      </c>
      <c r="K6" s="1049" t="s">
        <v>581</v>
      </c>
      <c r="L6" s="1049" t="s">
        <v>34</v>
      </c>
      <c r="M6" s="1049" t="s">
        <v>34</v>
      </c>
      <c r="N6" s="507"/>
      <c r="O6" s="507"/>
    </row>
    <row r="7" spans="1:22" ht="12" customHeight="1">
      <c r="A7" s="497"/>
      <c r="B7" s="575"/>
      <c r="C7" s="512"/>
      <c r="D7" s="512"/>
      <c r="E7" s="1184" t="s">
        <v>600</v>
      </c>
      <c r="F7" s="1525" t="s">
        <v>601</v>
      </c>
      <c r="G7" s="1525"/>
      <c r="H7" s="1525" t="s">
        <v>602</v>
      </c>
      <c r="I7" s="1525"/>
      <c r="J7" s="1525" t="s">
        <v>603</v>
      </c>
      <c r="K7" s="1525"/>
      <c r="L7" s="1526" t="s">
        <v>600</v>
      </c>
      <c r="M7" s="1526"/>
      <c r="N7" s="507"/>
      <c r="O7" s="507"/>
    </row>
    <row r="8" spans="1:22" ht="21.75" customHeight="1">
      <c r="A8" s="497"/>
      <c r="B8" s="711"/>
      <c r="C8" s="1490" t="s">
        <v>70</v>
      </c>
      <c r="D8" s="1490"/>
      <c r="E8" s="712">
        <v>924</v>
      </c>
      <c r="F8" s="1515">
        <v>928.3</v>
      </c>
      <c r="G8" s="1515">
        <v>952.2</v>
      </c>
      <c r="H8" s="1515">
        <v>895.8</v>
      </c>
      <c r="I8" s="1515">
        <v>838.6</v>
      </c>
      <c r="J8" s="1515">
        <v>876.7</v>
      </c>
      <c r="K8" s="1515">
        <v>0</v>
      </c>
      <c r="L8" s="1515">
        <v>835</v>
      </c>
      <c r="M8" s="1515">
        <v>0</v>
      </c>
      <c r="N8" s="713"/>
      <c r="O8" s="507"/>
      <c r="P8" s="747"/>
      <c r="Q8" s="569"/>
    </row>
    <row r="9" spans="1:22" ht="15.75" customHeight="1">
      <c r="A9" s="497"/>
      <c r="B9" s="575"/>
      <c r="C9" s="1514" t="s">
        <v>74</v>
      </c>
      <c r="D9" s="1514"/>
      <c r="E9" s="940">
        <v>466.5</v>
      </c>
      <c r="F9" s="1511">
        <v>453.5</v>
      </c>
      <c r="G9" s="1511">
        <v>504.2</v>
      </c>
      <c r="H9" s="1511">
        <v>446.6</v>
      </c>
      <c r="I9" s="1511">
        <v>432.2</v>
      </c>
      <c r="J9" s="1511">
        <v>439.7</v>
      </c>
      <c r="K9" s="1511">
        <v>0</v>
      </c>
      <c r="L9" s="1511">
        <v>421.2</v>
      </c>
      <c r="M9" s="1511">
        <v>0</v>
      </c>
      <c r="N9" s="507"/>
      <c r="O9" s="110"/>
      <c r="P9" s="569"/>
      <c r="Q9" s="569"/>
      <c r="R9" s="569"/>
      <c r="S9" s="569"/>
    </row>
    <row r="10" spans="1:22" ht="15.75" customHeight="1">
      <c r="A10" s="497"/>
      <c r="B10" s="575"/>
      <c r="C10" s="1514" t="s">
        <v>73</v>
      </c>
      <c r="D10" s="1514"/>
      <c r="E10" s="940">
        <v>457.5</v>
      </c>
      <c r="F10" s="1511">
        <v>474.7</v>
      </c>
      <c r="G10" s="1511">
        <v>447.9</v>
      </c>
      <c r="H10" s="1511">
        <v>449.2</v>
      </c>
      <c r="I10" s="1511">
        <v>406.4</v>
      </c>
      <c r="J10" s="1511">
        <v>437</v>
      </c>
      <c r="K10" s="1511">
        <v>0</v>
      </c>
      <c r="L10" s="1511">
        <v>413.8</v>
      </c>
      <c r="M10" s="1511">
        <v>0</v>
      </c>
      <c r="N10" s="110"/>
      <c r="O10" s="110"/>
      <c r="P10" s="569"/>
      <c r="Q10" s="569"/>
      <c r="R10" s="569"/>
      <c r="S10" s="569"/>
    </row>
    <row r="11" spans="1:22" ht="21.75" customHeight="1">
      <c r="A11" s="497"/>
      <c r="B11" s="575"/>
      <c r="C11" s="1512" t="s">
        <v>269</v>
      </c>
      <c r="D11" s="1512"/>
      <c r="E11" s="714">
        <v>673.3</v>
      </c>
      <c r="F11" s="1513">
        <v>683.2</v>
      </c>
      <c r="G11" s="1513">
        <v>165.9</v>
      </c>
      <c r="H11" s="1513">
        <v>680.5</v>
      </c>
      <c r="I11" s="1513">
        <v>146.80000000000001</v>
      </c>
      <c r="J11" s="1513">
        <v>687.1</v>
      </c>
      <c r="K11" s="1513">
        <v>0</v>
      </c>
      <c r="L11" s="1513">
        <v>658.2</v>
      </c>
      <c r="M11" s="1513">
        <v>0</v>
      </c>
      <c r="N11" s="110"/>
      <c r="O11" s="110"/>
      <c r="P11" s="946"/>
      <c r="Q11" s="946"/>
      <c r="R11" s="946"/>
      <c r="S11" s="946"/>
      <c r="T11" s="946"/>
      <c r="U11" s="946"/>
      <c r="V11" s="946"/>
    </row>
    <row r="12" spans="1:22" ht="15.75" customHeight="1">
      <c r="A12" s="497"/>
      <c r="B12" s="575"/>
      <c r="C12" s="130"/>
      <c r="D12" s="945" t="s">
        <v>74</v>
      </c>
      <c r="E12" s="940">
        <v>332.4</v>
      </c>
      <c r="F12" s="1511">
        <v>331.1</v>
      </c>
      <c r="G12" s="1511">
        <v>83.8</v>
      </c>
      <c r="H12" s="1511">
        <v>333.3</v>
      </c>
      <c r="I12" s="1511">
        <v>79.2</v>
      </c>
      <c r="J12" s="1511">
        <v>340.4</v>
      </c>
      <c r="K12" s="1511">
        <v>0</v>
      </c>
      <c r="L12" s="1511">
        <v>328.6</v>
      </c>
      <c r="M12" s="1511">
        <v>0</v>
      </c>
      <c r="N12" s="16"/>
      <c r="O12" s="16"/>
      <c r="P12" s="946"/>
      <c r="Q12" s="946"/>
      <c r="R12" s="946"/>
      <c r="S12" s="946"/>
      <c r="T12" s="946"/>
      <c r="U12" s="946"/>
      <c r="V12" s="946"/>
    </row>
    <row r="13" spans="1:22" ht="15.75" customHeight="1">
      <c r="A13" s="497"/>
      <c r="B13" s="575"/>
      <c r="C13" s="130"/>
      <c r="D13" s="945" t="s">
        <v>73</v>
      </c>
      <c r="E13" s="940">
        <v>341</v>
      </c>
      <c r="F13" s="1511">
        <v>352.1</v>
      </c>
      <c r="G13" s="1511">
        <v>82</v>
      </c>
      <c r="H13" s="1511">
        <v>347.1</v>
      </c>
      <c r="I13" s="1511">
        <v>67.599999999999994</v>
      </c>
      <c r="J13" s="1511">
        <v>346.7</v>
      </c>
      <c r="K13" s="1511">
        <v>0</v>
      </c>
      <c r="L13" s="1511">
        <v>329.6</v>
      </c>
      <c r="M13" s="1511">
        <v>0</v>
      </c>
      <c r="N13" s="16"/>
      <c r="O13" s="16"/>
      <c r="P13" s="946"/>
      <c r="Q13" s="946"/>
      <c r="R13" s="946"/>
      <c r="S13" s="946"/>
      <c r="T13" s="946"/>
      <c r="U13" s="946"/>
      <c r="V13" s="946"/>
    </row>
    <row r="14" spans="1:22" ht="21.75" customHeight="1">
      <c r="A14" s="497"/>
      <c r="B14" s="575"/>
      <c r="C14" s="1512" t="s">
        <v>175</v>
      </c>
      <c r="D14" s="1512"/>
      <c r="E14" s="714">
        <v>203.1</v>
      </c>
      <c r="F14" s="1513">
        <v>205.3</v>
      </c>
      <c r="G14" s="1513">
        <v>270.5</v>
      </c>
      <c r="H14" s="1513">
        <v>184.3</v>
      </c>
      <c r="I14" s="1513">
        <v>222.1</v>
      </c>
      <c r="J14" s="1513">
        <v>163.80000000000001</v>
      </c>
      <c r="K14" s="1513">
        <v>0</v>
      </c>
      <c r="L14" s="1513">
        <v>149.4</v>
      </c>
      <c r="M14" s="1513">
        <v>0</v>
      </c>
      <c r="N14" s="194"/>
      <c r="O14" s="110"/>
      <c r="P14" s="946"/>
      <c r="Q14" s="946"/>
      <c r="R14" s="946"/>
      <c r="S14" s="946"/>
      <c r="T14" s="946"/>
      <c r="U14" s="946"/>
      <c r="V14" s="946"/>
    </row>
    <row r="15" spans="1:22" ht="15.75" customHeight="1">
      <c r="A15" s="497"/>
      <c r="B15" s="575"/>
      <c r="C15" s="130"/>
      <c r="D15" s="945" t="s">
        <v>74</v>
      </c>
      <c r="E15" s="940">
        <v>112</v>
      </c>
      <c r="F15" s="1511">
        <v>104.3</v>
      </c>
      <c r="G15" s="1511">
        <v>134</v>
      </c>
      <c r="H15" s="1511">
        <v>97.7</v>
      </c>
      <c r="I15" s="1511">
        <v>106.6</v>
      </c>
      <c r="J15" s="1511">
        <v>87.2</v>
      </c>
      <c r="K15" s="1511">
        <v>0</v>
      </c>
      <c r="L15" s="1511">
        <v>80</v>
      </c>
      <c r="M15" s="1511">
        <v>0</v>
      </c>
      <c r="N15" s="16"/>
      <c r="O15" s="16"/>
      <c r="P15" s="946"/>
      <c r="Q15" s="946"/>
      <c r="R15" s="946"/>
      <c r="S15" s="946"/>
      <c r="T15" s="946"/>
      <c r="U15" s="946"/>
      <c r="V15" s="946"/>
    </row>
    <row r="16" spans="1:22" ht="15.75" customHeight="1">
      <c r="A16" s="497"/>
      <c r="B16" s="575"/>
      <c r="C16" s="130"/>
      <c r="D16" s="945" t="s">
        <v>73</v>
      </c>
      <c r="E16" s="940">
        <v>91.1</v>
      </c>
      <c r="F16" s="1511">
        <v>101</v>
      </c>
      <c r="G16" s="1511">
        <v>136.6</v>
      </c>
      <c r="H16" s="1511">
        <v>86.6</v>
      </c>
      <c r="I16" s="1511">
        <v>115.4</v>
      </c>
      <c r="J16" s="1511">
        <v>76.7</v>
      </c>
      <c r="K16" s="1511">
        <v>0</v>
      </c>
      <c r="L16" s="1511">
        <v>69.5</v>
      </c>
      <c r="M16" s="1511">
        <v>0</v>
      </c>
      <c r="N16" s="16"/>
      <c r="O16" s="16"/>
      <c r="P16" s="946"/>
      <c r="Q16" s="946"/>
      <c r="R16" s="946"/>
      <c r="S16" s="946"/>
      <c r="T16" s="946"/>
      <c r="U16" s="946"/>
      <c r="V16" s="946"/>
    </row>
    <row r="17" spans="1:22" ht="21.75" customHeight="1">
      <c r="A17" s="497"/>
      <c r="B17" s="575"/>
      <c r="C17" s="1512" t="s">
        <v>270</v>
      </c>
      <c r="D17" s="1512"/>
      <c r="E17" s="714">
        <v>47.5</v>
      </c>
      <c r="F17" s="1513">
        <v>39.799999999999997</v>
      </c>
      <c r="G17" s="1513">
        <v>219.1</v>
      </c>
      <c r="H17" s="1513">
        <v>31.1</v>
      </c>
      <c r="I17" s="1513">
        <v>201.1</v>
      </c>
      <c r="J17" s="1513">
        <v>25.8</v>
      </c>
      <c r="K17" s="1513">
        <v>0</v>
      </c>
      <c r="L17" s="1513">
        <v>27.3</v>
      </c>
      <c r="M17" s="1513">
        <v>0</v>
      </c>
      <c r="N17" s="194"/>
      <c r="O17" s="110"/>
      <c r="P17" s="946"/>
      <c r="Q17" s="946"/>
      <c r="R17" s="946"/>
      <c r="S17" s="946"/>
      <c r="T17" s="946"/>
      <c r="U17" s="946"/>
      <c r="V17" s="946"/>
    </row>
    <row r="18" spans="1:22" ht="15.75" customHeight="1">
      <c r="A18" s="497"/>
      <c r="B18" s="575"/>
      <c r="C18" s="130"/>
      <c r="D18" s="945" t="s">
        <v>74</v>
      </c>
      <c r="E18" s="940">
        <v>22.1</v>
      </c>
      <c r="F18" s="1511">
        <v>18.2</v>
      </c>
      <c r="G18" s="1511">
        <v>112.7</v>
      </c>
      <c r="H18" s="1511">
        <v>15.6</v>
      </c>
      <c r="I18" s="1511">
        <v>95</v>
      </c>
      <c r="J18" s="1511">
        <v>12.1</v>
      </c>
      <c r="K18" s="1511">
        <v>0</v>
      </c>
      <c r="L18" s="1511">
        <v>12.6</v>
      </c>
      <c r="M18" s="1511">
        <v>0</v>
      </c>
      <c r="N18" s="16"/>
      <c r="O18" s="16"/>
      <c r="P18" s="946"/>
      <c r="Q18" s="946"/>
      <c r="R18" s="946"/>
      <c r="S18" s="946"/>
      <c r="T18" s="946"/>
      <c r="U18" s="946"/>
      <c r="V18" s="946"/>
    </row>
    <row r="19" spans="1:22" ht="15.75" customHeight="1">
      <c r="A19" s="497"/>
      <c r="B19" s="575"/>
      <c r="C19" s="130"/>
      <c r="D19" s="945" t="s">
        <v>73</v>
      </c>
      <c r="E19" s="940">
        <v>25.4</v>
      </c>
      <c r="F19" s="1511">
        <v>21.6</v>
      </c>
      <c r="G19" s="1511">
        <v>106.4</v>
      </c>
      <c r="H19" s="1511">
        <v>15.5</v>
      </c>
      <c r="I19" s="1511">
        <v>106</v>
      </c>
      <c r="J19" s="1511">
        <v>13.7</v>
      </c>
      <c r="K19" s="1511">
        <v>0</v>
      </c>
      <c r="L19" s="1511">
        <v>14.7</v>
      </c>
      <c r="M19" s="1511">
        <v>0</v>
      </c>
      <c r="N19" s="16"/>
      <c r="O19" s="16"/>
      <c r="P19" s="946"/>
      <c r="Q19" s="946"/>
      <c r="R19" s="946"/>
      <c r="S19" s="946"/>
      <c r="T19" s="946"/>
      <c r="U19" s="946"/>
      <c r="V19" s="946"/>
    </row>
    <row r="20" spans="1:22" ht="13.5" customHeight="1">
      <c r="A20" s="497"/>
      <c r="B20" s="575"/>
      <c r="C20" s="580" t="s">
        <v>271</v>
      </c>
      <c r="D20" s="128"/>
      <c r="E20" s="551"/>
      <c r="F20" s="128"/>
      <c r="G20" s="715" t="s">
        <v>90</v>
      </c>
      <c r="H20" s="128"/>
      <c r="I20" s="128"/>
      <c r="J20" s="128"/>
      <c r="K20" s="128"/>
      <c r="L20" s="128"/>
      <c r="M20" s="128"/>
      <c r="N20" s="507"/>
      <c r="O20" s="497"/>
      <c r="P20" s="946"/>
      <c r="Q20" s="946"/>
      <c r="R20" s="946"/>
      <c r="S20" s="946"/>
      <c r="T20" s="946"/>
      <c r="U20" s="946"/>
      <c r="V20" s="946"/>
    </row>
    <row r="21" spans="1:22" ht="25.5" customHeight="1" thickBot="1">
      <c r="A21" s="497"/>
      <c r="B21" s="575"/>
      <c r="C21" s="1183"/>
      <c r="D21" s="1183"/>
      <c r="E21" s="716"/>
      <c r="F21" s="512"/>
      <c r="G21" s="512"/>
      <c r="H21" s="644"/>
      <c r="I21" s="644"/>
      <c r="J21" s="644"/>
      <c r="K21" s="644"/>
      <c r="L21" s="644"/>
      <c r="M21" s="944" t="s">
        <v>72</v>
      </c>
      <c r="N21" s="507"/>
      <c r="O21" s="497"/>
      <c r="P21" s="946"/>
      <c r="Q21" s="946"/>
      <c r="R21" s="946"/>
      <c r="S21" s="946"/>
      <c r="T21" s="946"/>
      <c r="U21" s="946"/>
      <c r="V21" s="946"/>
    </row>
    <row r="22" spans="1:22" ht="13.5" thickBot="1">
      <c r="A22" s="497"/>
      <c r="B22" s="575"/>
      <c r="C22" s="1505" t="s">
        <v>453</v>
      </c>
      <c r="D22" s="1506"/>
      <c r="E22" s="1506"/>
      <c r="F22" s="1506"/>
      <c r="G22" s="1506"/>
      <c r="H22" s="1506"/>
      <c r="I22" s="1506"/>
      <c r="J22" s="1506"/>
      <c r="K22" s="1506"/>
      <c r="L22" s="1506"/>
      <c r="M22" s="1507"/>
      <c r="N22" s="507"/>
      <c r="O22" s="497"/>
      <c r="P22" s="946"/>
      <c r="Q22" s="946"/>
      <c r="R22" s="946"/>
      <c r="S22" s="946"/>
      <c r="T22" s="946"/>
      <c r="U22" s="946"/>
      <c r="V22" s="946"/>
    </row>
    <row r="23" spans="1:22" ht="3" customHeight="1">
      <c r="A23" s="497"/>
      <c r="B23" s="575"/>
      <c r="C23" s="507"/>
      <c r="D23" s="507"/>
      <c r="E23" s="710"/>
      <c r="F23" s="507"/>
      <c r="G23" s="507"/>
      <c r="H23" s="507"/>
      <c r="I23" s="507"/>
      <c r="J23" s="507"/>
      <c r="K23" s="698"/>
      <c r="L23" s="698"/>
      <c r="M23" s="944"/>
      <c r="N23" s="507"/>
      <c r="O23" s="497"/>
      <c r="P23" s="946"/>
      <c r="Q23" s="946"/>
      <c r="R23" s="946"/>
      <c r="S23" s="946"/>
      <c r="T23" s="946"/>
      <c r="U23" s="946"/>
      <c r="V23" s="946"/>
    </row>
    <row r="24" spans="1:22" ht="13.5" customHeight="1">
      <c r="A24" s="497"/>
      <c r="B24" s="575"/>
      <c r="C24" s="1487"/>
      <c r="D24" s="1487"/>
      <c r="E24" s="1508"/>
      <c r="F24" s="1509">
        <v>2011</v>
      </c>
      <c r="G24" s="1509"/>
      <c r="H24" s="1509"/>
      <c r="I24" s="1509"/>
      <c r="J24" s="1509"/>
      <c r="K24" s="1509"/>
      <c r="L24" s="1509"/>
      <c r="M24" s="1509"/>
      <c r="N24" s="505"/>
      <c r="O24" s="497"/>
      <c r="P24" s="946"/>
      <c r="Q24" s="946"/>
      <c r="R24" s="946"/>
      <c r="S24" s="946"/>
      <c r="T24" s="946"/>
      <c r="U24" s="946"/>
      <c r="V24" s="946"/>
    </row>
    <row r="25" spans="1:22" s="511" customFormat="1" ht="34.5" customHeight="1">
      <c r="A25" s="509"/>
      <c r="B25" s="695"/>
      <c r="C25" s="718"/>
      <c r="D25" s="718"/>
      <c r="E25" s="1508"/>
      <c r="F25" s="1510" t="s">
        <v>470</v>
      </c>
      <c r="G25" s="1510"/>
      <c r="H25" s="1510" t="s">
        <v>471</v>
      </c>
      <c r="I25" s="1510"/>
      <c r="J25" s="1510" t="s">
        <v>472</v>
      </c>
      <c r="K25" s="1510"/>
      <c r="L25" s="1510" t="s">
        <v>473</v>
      </c>
      <c r="M25" s="1510"/>
      <c r="N25" s="505"/>
      <c r="O25" s="509"/>
      <c r="P25" s="946"/>
      <c r="Q25" s="946"/>
      <c r="R25" s="946"/>
      <c r="S25" s="946"/>
      <c r="T25" s="946"/>
      <c r="U25" s="946"/>
      <c r="V25" s="946"/>
    </row>
    <row r="26" spans="1:22" s="539" customFormat="1" ht="18.75" customHeight="1">
      <c r="A26" s="535"/>
      <c r="B26" s="947"/>
      <c r="C26" s="1501" t="s">
        <v>70</v>
      </c>
      <c r="D26" s="1501"/>
      <c r="E26" s="948"/>
      <c r="F26" s="1502">
        <f>SUM(F27:G47)</f>
        <v>277811</v>
      </c>
      <c r="G26" s="1502"/>
      <c r="H26" s="1503">
        <f>SUM(H27:I47)</f>
        <v>1293611</v>
      </c>
      <c r="I26" s="1503"/>
      <c r="J26" s="1504">
        <v>7.9</v>
      </c>
      <c r="K26" s="1504"/>
      <c r="L26" s="1504">
        <v>4.7</v>
      </c>
      <c r="M26" s="1504"/>
      <c r="N26" s="949"/>
      <c r="O26" s="535"/>
      <c r="Q26" s="946"/>
    </row>
    <row r="27" spans="1:22" s="539" customFormat="1" ht="18.75" customHeight="1">
      <c r="A27" s="535"/>
      <c r="B27" s="947"/>
      <c r="C27" s="950"/>
      <c r="D27" s="576" t="s">
        <v>434</v>
      </c>
      <c r="E27" s="948"/>
      <c r="F27" s="1497">
        <v>2298</v>
      </c>
      <c r="G27" s="1497"/>
      <c r="H27" s="1497">
        <v>12001</v>
      </c>
      <c r="I27" s="1497"/>
      <c r="J27" s="1498">
        <v>3</v>
      </c>
      <c r="K27" s="1498"/>
      <c r="L27" s="1498">
        <v>5.2</v>
      </c>
      <c r="M27" s="1498"/>
      <c r="N27" s="949"/>
      <c r="O27" s="535"/>
      <c r="Q27" s="946"/>
    </row>
    <row r="28" spans="1:22" s="539" customFormat="1" ht="18.75" customHeight="1">
      <c r="A28" s="535"/>
      <c r="B28" s="947"/>
      <c r="C28" s="951"/>
      <c r="D28" s="576" t="s">
        <v>435</v>
      </c>
      <c r="E28" s="948"/>
      <c r="F28" s="1497">
        <v>1128</v>
      </c>
      <c r="G28" s="1497"/>
      <c r="H28" s="1497">
        <v>8861</v>
      </c>
      <c r="I28" s="1497"/>
      <c r="J28" s="1498">
        <v>4.3</v>
      </c>
      <c r="K28" s="1498"/>
      <c r="L28" s="1498">
        <v>7.9</v>
      </c>
      <c r="M28" s="1498"/>
      <c r="N28" s="949"/>
      <c r="O28" s="535"/>
      <c r="Q28" s="946"/>
    </row>
    <row r="29" spans="1:22" s="539" customFormat="1" ht="18.75" customHeight="1">
      <c r="A29" s="535"/>
      <c r="B29" s="947"/>
      <c r="C29" s="951"/>
      <c r="D29" s="576" t="s">
        <v>436</v>
      </c>
      <c r="E29" s="948"/>
      <c r="F29" s="1497">
        <v>38355</v>
      </c>
      <c r="G29" s="1497"/>
      <c r="H29" s="1497">
        <v>306655</v>
      </c>
      <c r="I29" s="1497"/>
      <c r="J29" s="1498">
        <v>7.2</v>
      </c>
      <c r="K29" s="1498"/>
      <c r="L29" s="1498">
        <v>8</v>
      </c>
      <c r="M29" s="1498"/>
      <c r="N29" s="949"/>
      <c r="O29" s="535"/>
      <c r="Q29" s="946"/>
    </row>
    <row r="30" spans="1:22" s="539" customFormat="1" ht="18.75" customHeight="1">
      <c r="A30" s="535"/>
      <c r="B30" s="947"/>
      <c r="C30" s="951"/>
      <c r="D30" s="576" t="s">
        <v>437</v>
      </c>
      <c r="E30" s="948"/>
      <c r="F30" s="1497">
        <v>1112</v>
      </c>
      <c r="G30" s="1497"/>
      <c r="H30" s="1497">
        <v>4522</v>
      </c>
      <c r="I30" s="1497"/>
      <c r="J30" s="1498">
        <v>5.9</v>
      </c>
      <c r="K30" s="1498"/>
      <c r="L30" s="1498">
        <v>4.0999999999999996</v>
      </c>
      <c r="M30" s="1498"/>
      <c r="N30" s="949"/>
      <c r="O30" s="535"/>
      <c r="Q30" s="946"/>
    </row>
    <row r="31" spans="1:22" s="539" customFormat="1" ht="18.75" customHeight="1">
      <c r="A31" s="535"/>
      <c r="B31" s="947"/>
      <c r="C31" s="951"/>
      <c r="D31" s="576" t="s">
        <v>438</v>
      </c>
      <c r="E31" s="948"/>
      <c r="F31" s="1497">
        <v>3085</v>
      </c>
      <c r="G31" s="1497"/>
      <c r="H31" s="1497">
        <v>23431</v>
      </c>
      <c r="I31" s="1497"/>
      <c r="J31" s="1498">
        <v>4.9000000000000004</v>
      </c>
      <c r="K31" s="1498"/>
      <c r="L31" s="1498">
        <v>7.6</v>
      </c>
      <c r="M31" s="1498"/>
      <c r="N31" s="949"/>
      <c r="O31" s="535"/>
      <c r="Q31" s="946"/>
    </row>
    <row r="32" spans="1:22" s="539" customFormat="1" ht="18.75" customHeight="1">
      <c r="A32" s="535"/>
      <c r="B32" s="947"/>
      <c r="C32" s="951"/>
      <c r="D32" s="576" t="s">
        <v>439</v>
      </c>
      <c r="E32" s="948"/>
      <c r="F32" s="1497">
        <v>76726</v>
      </c>
      <c r="G32" s="1497"/>
      <c r="H32" s="1497">
        <v>316447</v>
      </c>
      <c r="I32" s="1497"/>
      <c r="J32" s="1498">
        <v>17.399999999999999</v>
      </c>
      <c r="K32" s="1498"/>
      <c r="L32" s="1498">
        <v>4.0999999999999996</v>
      </c>
      <c r="M32" s="1498"/>
      <c r="N32" s="949"/>
      <c r="O32" s="535"/>
      <c r="Q32" s="946"/>
    </row>
    <row r="33" spans="1:17" s="539" customFormat="1" ht="18.75" customHeight="1">
      <c r="A33" s="535"/>
      <c r="B33" s="947"/>
      <c r="C33" s="951"/>
      <c r="D33" s="576" t="s">
        <v>440</v>
      </c>
      <c r="E33" s="948"/>
      <c r="F33" s="1497">
        <v>51671</v>
      </c>
      <c r="G33" s="1497"/>
      <c r="H33" s="1497">
        <v>204905</v>
      </c>
      <c r="I33" s="1497"/>
      <c r="J33" s="1498">
        <v>5.2</v>
      </c>
      <c r="K33" s="1498"/>
      <c r="L33" s="1498">
        <v>4</v>
      </c>
      <c r="M33" s="1498"/>
      <c r="N33" s="949"/>
      <c r="O33" s="535"/>
      <c r="Q33" s="946"/>
    </row>
    <row r="34" spans="1:17" s="539" customFormat="1" ht="18.75" customHeight="1">
      <c r="A34" s="535"/>
      <c r="B34" s="947"/>
      <c r="C34" s="951"/>
      <c r="D34" s="576" t="s">
        <v>441</v>
      </c>
      <c r="E34" s="948"/>
      <c r="F34" s="1497">
        <v>7533</v>
      </c>
      <c r="G34" s="1497"/>
      <c r="H34" s="1497">
        <v>52551</v>
      </c>
      <c r="I34" s="1497"/>
      <c r="J34" s="1498">
        <v>4.9000000000000004</v>
      </c>
      <c r="K34" s="1498"/>
      <c r="L34" s="1498">
        <v>7</v>
      </c>
      <c r="M34" s="1498"/>
      <c r="N34" s="949"/>
      <c r="O34" s="535"/>
      <c r="Q34" s="946"/>
    </row>
    <row r="35" spans="1:17" s="539" customFormat="1" ht="18.75" customHeight="1">
      <c r="A35" s="535"/>
      <c r="B35" s="947"/>
      <c r="C35" s="951"/>
      <c r="D35" s="576" t="s">
        <v>442</v>
      </c>
      <c r="E35" s="948"/>
      <c r="F35" s="1497">
        <v>13031</v>
      </c>
      <c r="G35" s="1497"/>
      <c r="H35" s="1497">
        <v>64769</v>
      </c>
      <c r="I35" s="1497"/>
      <c r="J35" s="1498">
        <v>3.7</v>
      </c>
      <c r="K35" s="1498"/>
      <c r="L35" s="1498">
        <v>5</v>
      </c>
      <c r="M35" s="1498"/>
      <c r="N35" s="949"/>
      <c r="O35" s="535"/>
      <c r="Q35" s="946"/>
    </row>
    <row r="36" spans="1:17" s="539" customFormat="1" ht="18.75" customHeight="1">
      <c r="A36" s="535"/>
      <c r="B36" s="947"/>
      <c r="C36" s="951"/>
      <c r="D36" s="576" t="s">
        <v>443</v>
      </c>
      <c r="E36" s="948"/>
      <c r="F36" s="1497">
        <v>3866</v>
      </c>
      <c r="G36" s="1497"/>
      <c r="H36" s="1497">
        <v>11787</v>
      </c>
      <c r="I36" s="1497"/>
      <c r="J36" s="1498">
        <v>7.9</v>
      </c>
      <c r="K36" s="1498"/>
      <c r="L36" s="1498">
        <v>3</v>
      </c>
      <c r="M36" s="1498"/>
      <c r="N36" s="949"/>
      <c r="O36" s="535"/>
      <c r="Q36" s="946"/>
    </row>
    <row r="37" spans="1:17" s="539" customFormat="1" ht="18.75" customHeight="1">
      <c r="A37" s="535"/>
      <c r="B37" s="947"/>
      <c r="C37" s="951"/>
      <c r="D37" s="576" t="s">
        <v>444</v>
      </c>
      <c r="E37" s="948"/>
      <c r="F37" s="1497">
        <v>3030</v>
      </c>
      <c r="G37" s="1497"/>
      <c r="H37" s="1497">
        <v>18900</v>
      </c>
      <c r="I37" s="1497"/>
      <c r="J37" s="1498">
        <v>2.5</v>
      </c>
      <c r="K37" s="1498"/>
      <c r="L37" s="1498">
        <v>6.2</v>
      </c>
      <c r="M37" s="1498"/>
      <c r="N37" s="949"/>
      <c r="O37" s="535"/>
      <c r="Q37" s="946"/>
    </row>
    <row r="38" spans="1:17" s="539" customFormat="1" ht="18.75" customHeight="1">
      <c r="A38" s="535"/>
      <c r="B38" s="947"/>
      <c r="C38" s="951"/>
      <c r="D38" s="576" t="s">
        <v>445</v>
      </c>
      <c r="E38" s="948"/>
      <c r="F38" s="1497">
        <v>977</v>
      </c>
      <c r="G38" s="1497"/>
      <c r="H38" s="1497">
        <v>2857</v>
      </c>
      <c r="I38" s="1497"/>
      <c r="J38" s="1498">
        <v>3.1</v>
      </c>
      <c r="K38" s="1498"/>
      <c r="L38" s="1498">
        <v>2.9</v>
      </c>
      <c r="M38" s="1498"/>
      <c r="N38" s="949"/>
      <c r="O38" s="535"/>
      <c r="Q38" s="946"/>
    </row>
    <row r="39" spans="1:17" s="539" customFormat="1" ht="18.75" customHeight="1">
      <c r="A39" s="535"/>
      <c r="B39" s="947"/>
      <c r="C39" s="951"/>
      <c r="D39" s="576" t="s">
        <v>446</v>
      </c>
      <c r="E39" s="948"/>
      <c r="F39" s="1497">
        <v>13315</v>
      </c>
      <c r="G39" s="1497"/>
      <c r="H39" s="1497">
        <v>34903</v>
      </c>
      <c r="I39" s="1497"/>
      <c r="J39" s="1498">
        <v>8.6</v>
      </c>
      <c r="K39" s="1498"/>
      <c r="L39" s="1498">
        <v>2.6</v>
      </c>
      <c r="M39" s="1498"/>
      <c r="N39" s="949"/>
      <c r="O39" s="535"/>
      <c r="Q39" s="946"/>
    </row>
    <row r="40" spans="1:17" s="539" customFormat="1" ht="18.75" customHeight="1">
      <c r="A40" s="535"/>
      <c r="B40" s="947"/>
      <c r="C40" s="951"/>
      <c r="D40" s="576" t="s">
        <v>447</v>
      </c>
      <c r="E40" s="948"/>
      <c r="F40" s="1497">
        <v>47648</v>
      </c>
      <c r="G40" s="1497"/>
      <c r="H40" s="1497">
        <v>133758</v>
      </c>
      <c r="I40" s="1497"/>
      <c r="J40" s="1498">
        <v>46.7</v>
      </c>
      <c r="K40" s="1498"/>
      <c r="L40" s="1498">
        <v>2.8</v>
      </c>
      <c r="M40" s="1498"/>
      <c r="N40" s="949"/>
      <c r="O40" s="535"/>
      <c r="Q40" s="946"/>
    </row>
    <row r="41" spans="1:17" s="539" customFormat="1" ht="18.75" customHeight="1">
      <c r="A41" s="535"/>
      <c r="B41" s="947"/>
      <c r="C41" s="951"/>
      <c r="D41" s="576" t="s">
        <v>448</v>
      </c>
      <c r="E41" s="948"/>
      <c r="F41" s="1497">
        <v>537</v>
      </c>
      <c r="G41" s="1497"/>
      <c r="H41" s="1497">
        <v>2739</v>
      </c>
      <c r="I41" s="1497"/>
      <c r="J41" s="1498">
        <v>5.7</v>
      </c>
      <c r="K41" s="1498"/>
      <c r="L41" s="1498">
        <v>5.0999999999999996</v>
      </c>
      <c r="M41" s="1498"/>
      <c r="N41" s="949"/>
      <c r="O41" s="535"/>
      <c r="Q41" s="946"/>
    </row>
    <row r="42" spans="1:17" s="539" customFormat="1" ht="18.75" customHeight="1">
      <c r="A42" s="535"/>
      <c r="B42" s="947"/>
      <c r="C42" s="951"/>
      <c r="D42" s="576" t="s">
        <v>449</v>
      </c>
      <c r="E42" s="948"/>
      <c r="F42" s="1497">
        <v>1464</v>
      </c>
      <c r="G42" s="1497"/>
      <c r="H42" s="1497">
        <v>10551</v>
      </c>
      <c r="I42" s="1497"/>
      <c r="J42" s="1498">
        <v>3.3</v>
      </c>
      <c r="K42" s="1498"/>
      <c r="L42" s="1498">
        <v>7.2</v>
      </c>
      <c r="M42" s="1498"/>
      <c r="N42" s="949"/>
      <c r="O42" s="535"/>
      <c r="Q42" s="946"/>
    </row>
    <row r="43" spans="1:17" s="539" customFormat="1" ht="18.75" customHeight="1">
      <c r="A43" s="535"/>
      <c r="B43" s="947"/>
      <c r="C43" s="951"/>
      <c r="D43" s="576" t="s">
        <v>450</v>
      </c>
      <c r="E43" s="948"/>
      <c r="F43" s="1497">
        <v>8655</v>
      </c>
      <c r="G43" s="1497"/>
      <c r="H43" s="1497">
        <v>70463</v>
      </c>
      <c r="I43" s="1497"/>
      <c r="J43" s="1498">
        <v>3.8</v>
      </c>
      <c r="K43" s="1498"/>
      <c r="L43" s="1498">
        <v>8.1</v>
      </c>
      <c r="M43" s="1498"/>
      <c r="N43" s="949"/>
      <c r="O43" s="535"/>
      <c r="Q43" s="946"/>
    </row>
    <row r="44" spans="1:17" s="955" customFormat="1" ht="18.75" customHeight="1">
      <c r="A44" s="952"/>
      <c r="B44" s="953"/>
      <c r="C44" s="943"/>
      <c r="D44" s="576" t="s">
        <v>451</v>
      </c>
      <c r="E44" s="699"/>
      <c r="F44" s="1499">
        <v>704</v>
      </c>
      <c r="G44" s="1499"/>
      <c r="H44" s="1497">
        <v>3222</v>
      </c>
      <c r="I44" s="1497"/>
      <c r="J44" s="1498">
        <v>3.4</v>
      </c>
      <c r="K44" s="1498"/>
      <c r="L44" s="1498">
        <v>4.5999999999999996</v>
      </c>
      <c r="M44" s="1498"/>
      <c r="N44" s="954"/>
      <c r="O44" s="952"/>
      <c r="Q44" s="946"/>
    </row>
    <row r="45" spans="1:17" s="955" customFormat="1" ht="18.75" customHeight="1">
      <c r="A45" s="952"/>
      <c r="B45" s="953"/>
      <c r="C45" s="943"/>
      <c r="D45" s="576" t="s">
        <v>452</v>
      </c>
      <c r="E45" s="699"/>
      <c r="F45" s="1499">
        <v>2668</v>
      </c>
      <c r="G45" s="1499"/>
      <c r="H45" s="1497">
        <v>10257</v>
      </c>
      <c r="I45" s="1497"/>
      <c r="J45" s="1498">
        <v>2.4</v>
      </c>
      <c r="K45" s="1498"/>
      <c r="L45" s="1498">
        <v>3.8</v>
      </c>
      <c r="M45" s="1498"/>
      <c r="N45" s="954"/>
      <c r="O45" s="952"/>
      <c r="Q45" s="946"/>
    </row>
    <row r="46" spans="1:17" s="955" customFormat="1" ht="18.75" customHeight="1">
      <c r="A46" s="952"/>
      <c r="B46" s="953"/>
      <c r="C46" s="943"/>
      <c r="D46" s="576" t="s">
        <v>497</v>
      </c>
      <c r="E46" s="699"/>
      <c r="F46" s="1188"/>
      <c r="G46" s="1188">
        <v>0</v>
      </c>
      <c r="H46" s="1497">
        <v>0</v>
      </c>
      <c r="I46" s="1497"/>
      <c r="J46" s="1498">
        <v>0</v>
      </c>
      <c r="K46" s="1498"/>
      <c r="L46" s="1498">
        <v>0</v>
      </c>
      <c r="M46" s="1498"/>
      <c r="N46" s="954"/>
      <c r="O46" s="952"/>
      <c r="Q46" s="946"/>
    </row>
    <row r="47" spans="1:17" s="955" customFormat="1" ht="18.75" customHeight="1">
      <c r="A47" s="952"/>
      <c r="B47" s="953"/>
      <c r="C47" s="943"/>
      <c r="D47" s="576" t="s">
        <v>498</v>
      </c>
      <c r="E47" s="699"/>
      <c r="F47" s="1500">
        <v>8</v>
      </c>
      <c r="G47" s="1500"/>
      <c r="H47" s="1497">
        <v>32</v>
      </c>
      <c r="I47" s="1497"/>
      <c r="J47" s="1498">
        <v>8</v>
      </c>
      <c r="K47" s="1498"/>
      <c r="L47" s="1498">
        <v>4</v>
      </c>
      <c r="M47" s="1498"/>
      <c r="N47" s="954"/>
      <c r="O47" s="952"/>
      <c r="Q47" s="946"/>
    </row>
    <row r="48" spans="1:17" s="513" customFormat="1" ht="15.75" customHeight="1">
      <c r="A48" s="719"/>
      <c r="B48" s="720"/>
      <c r="C48" s="939" t="s">
        <v>454</v>
      </c>
      <c r="D48" s="705"/>
      <c r="E48" s="936"/>
      <c r="F48" s="938"/>
      <c r="G48" s="504"/>
      <c r="I48" s="937"/>
      <c r="J48" s="937"/>
      <c r="K48" s="937"/>
      <c r="L48" s="937"/>
      <c r="M48" s="937"/>
      <c r="N48" s="504"/>
      <c r="O48" s="719"/>
    </row>
    <row r="49" spans="1:18" s="725" customFormat="1" ht="13.5" customHeight="1">
      <c r="A49" s="722"/>
      <c r="B49" s="723"/>
      <c r="C49" s="737" t="s">
        <v>499</v>
      </c>
      <c r="D49" s="738"/>
      <c r="E49" s="739"/>
      <c r="F49" s="740"/>
      <c r="G49" s="740"/>
      <c r="H49" s="740"/>
      <c r="I49" s="740"/>
      <c r="J49" s="740"/>
      <c r="K49" s="740"/>
      <c r="L49" s="740"/>
      <c r="M49" s="741"/>
      <c r="N49" s="724"/>
      <c r="O49" s="722"/>
    </row>
    <row r="50" spans="1:18" s="532" customFormat="1" ht="13.5" customHeight="1">
      <c r="A50" s="528"/>
      <c r="B50" s="728">
        <v>12</v>
      </c>
      <c r="C50" s="1496">
        <v>41640</v>
      </c>
      <c r="D50" s="1496"/>
      <c r="E50" s="1496"/>
      <c r="F50" s="195"/>
      <c r="G50" s="195"/>
      <c r="H50" s="195"/>
      <c r="I50" s="195"/>
      <c r="J50" s="195"/>
      <c r="K50" s="195"/>
      <c r="L50" s="195"/>
      <c r="M50" s="195"/>
      <c r="N50" s="727"/>
      <c r="O50" s="528"/>
    </row>
    <row r="51" spans="1:18" s="532" customFormat="1" ht="14.25" customHeight="1">
      <c r="A51" s="729"/>
      <c r="B51" s="730"/>
      <c r="C51" s="731"/>
      <c r="D51" s="196"/>
      <c r="E51" s="552"/>
      <c r="F51" s="196"/>
      <c r="G51" s="196"/>
      <c r="H51" s="196"/>
      <c r="I51" s="196"/>
      <c r="J51" s="196"/>
      <c r="K51" s="196"/>
      <c r="L51" s="196"/>
      <c r="M51" s="196"/>
      <c r="N51" s="732"/>
      <c r="O51" s="729"/>
    </row>
    <row r="52" spans="1:18" ht="13.5" customHeight="1">
      <c r="A52" s="527"/>
      <c r="B52" s="527"/>
      <c r="C52" s="527"/>
      <c r="D52" s="527"/>
      <c r="E52" s="734"/>
      <c r="F52" s="733"/>
      <c r="G52" s="733"/>
      <c r="H52" s="733"/>
      <c r="I52" s="733"/>
      <c r="J52" s="733"/>
      <c r="K52" s="733"/>
      <c r="L52" s="956"/>
      <c r="M52" s="956"/>
      <c r="N52" s="640"/>
      <c r="O52" s="735"/>
      <c r="P52" s="640"/>
      <c r="Q52" s="640"/>
      <c r="R52" s="640"/>
    </row>
    <row r="53" spans="1:18">
      <c r="J53" s="640"/>
      <c r="K53" s="640"/>
      <c r="L53" s="640"/>
      <c r="M53" s="640"/>
      <c r="N53" s="640"/>
      <c r="O53" s="640"/>
      <c r="P53" s="640"/>
      <c r="Q53" s="640"/>
      <c r="R53" s="640"/>
    </row>
    <row r="54" spans="1:18">
      <c r="J54" s="640"/>
      <c r="K54" s="640"/>
      <c r="L54" s="640"/>
      <c r="M54" s="640"/>
      <c r="N54" s="640"/>
      <c r="O54" s="640"/>
      <c r="P54" s="640"/>
      <c r="Q54" s="640"/>
      <c r="R54" s="640"/>
    </row>
    <row r="55" spans="1:18">
      <c r="J55" s="640"/>
      <c r="K55" s="640"/>
      <c r="L55" s="640"/>
      <c r="M55" s="640"/>
      <c r="N55" s="640"/>
      <c r="O55" s="640"/>
      <c r="P55" s="640"/>
      <c r="Q55" s="640"/>
      <c r="R55" s="640"/>
    </row>
    <row r="56" spans="1:18">
      <c r="J56" s="640"/>
      <c r="K56" s="640"/>
      <c r="L56" s="640"/>
      <c r="M56" s="640"/>
      <c r="N56" s="640"/>
      <c r="O56" s="640"/>
      <c r="P56" s="640"/>
      <c r="Q56" s="640"/>
      <c r="R56" s="640"/>
    </row>
    <row r="57" spans="1:18">
      <c r="J57" s="957"/>
      <c r="K57" s="640"/>
      <c r="L57" s="640"/>
      <c r="M57" s="640"/>
      <c r="N57" s="640"/>
      <c r="O57" s="640"/>
      <c r="P57" s="640"/>
      <c r="Q57" s="640"/>
      <c r="R57" s="640"/>
    </row>
    <row r="58" spans="1:18">
      <c r="J58" s="640"/>
      <c r="K58" s="640"/>
      <c r="L58" s="640"/>
      <c r="M58" s="640"/>
      <c r="N58" s="640"/>
      <c r="O58" s="640"/>
      <c r="P58" s="640"/>
      <c r="Q58" s="640"/>
      <c r="R58" s="640"/>
    </row>
    <row r="59" spans="1:18">
      <c r="J59" s="640"/>
      <c r="K59" s="640"/>
      <c r="L59" s="640"/>
      <c r="M59" s="958"/>
      <c r="N59" s="640"/>
      <c r="O59" s="640"/>
      <c r="P59" s="640"/>
      <c r="Q59" s="640"/>
      <c r="R59" s="640"/>
    </row>
    <row r="60" spans="1:18">
      <c r="J60" s="640"/>
      <c r="K60" s="640"/>
      <c r="L60" s="640"/>
      <c r="M60" s="640"/>
      <c r="N60" s="640"/>
      <c r="O60" s="640"/>
      <c r="P60" s="640"/>
      <c r="Q60" s="640"/>
      <c r="R60" s="640"/>
    </row>
    <row r="61" spans="1:18">
      <c r="J61" s="640"/>
      <c r="K61" s="640"/>
      <c r="L61" s="640"/>
      <c r="M61" s="640"/>
      <c r="N61" s="640"/>
      <c r="O61" s="640"/>
      <c r="P61" s="640"/>
      <c r="Q61" s="640"/>
      <c r="R61" s="640"/>
    </row>
    <row r="62" spans="1:18">
      <c r="J62" s="640"/>
      <c r="K62" s="640"/>
      <c r="L62" s="640"/>
      <c r="M62" s="640"/>
      <c r="N62" s="640"/>
      <c r="O62" s="640"/>
      <c r="P62" s="640"/>
      <c r="Q62" s="640"/>
      <c r="R62" s="640"/>
    </row>
    <row r="63" spans="1:18">
      <c r="J63" s="640"/>
      <c r="K63" s="640"/>
      <c r="L63" s="640"/>
      <c r="M63" s="640"/>
      <c r="N63" s="640"/>
      <c r="O63" s="640"/>
      <c r="P63" s="640"/>
      <c r="Q63" s="640"/>
      <c r="R63" s="640"/>
    </row>
    <row r="69" spans="7:7">
      <c r="G69" s="507"/>
    </row>
  </sheetData>
  <mergeCells count="160">
    <mergeCell ref="C1:D1"/>
    <mergeCell ref="J1:N1"/>
    <mergeCell ref="M2:M3"/>
    <mergeCell ref="C4:M4"/>
    <mergeCell ref="C5:D6"/>
    <mergeCell ref="F7:G7"/>
    <mergeCell ref="H7:I7"/>
    <mergeCell ref="J7:K7"/>
    <mergeCell ref="L7:M7"/>
    <mergeCell ref="C8:D8"/>
    <mergeCell ref="F8:G8"/>
    <mergeCell ref="H8:I8"/>
    <mergeCell ref="J8:K8"/>
    <mergeCell ref="L8:M8"/>
    <mergeCell ref="C9:D9"/>
    <mergeCell ref="F9:G9"/>
    <mergeCell ref="H9:I9"/>
    <mergeCell ref="J9:K9"/>
    <mergeCell ref="L9:M9"/>
    <mergeCell ref="F12:G12"/>
    <mergeCell ref="H12:I12"/>
    <mergeCell ref="J12:K12"/>
    <mergeCell ref="L12:M12"/>
    <mergeCell ref="F13:G13"/>
    <mergeCell ref="H13:I13"/>
    <mergeCell ref="J13:K13"/>
    <mergeCell ref="L13:M13"/>
    <mergeCell ref="C10:D10"/>
    <mergeCell ref="F10:G10"/>
    <mergeCell ref="H10:I10"/>
    <mergeCell ref="J10:K10"/>
    <mergeCell ref="L10:M10"/>
    <mergeCell ref="C11:D11"/>
    <mergeCell ref="F11:G11"/>
    <mergeCell ref="H11:I11"/>
    <mergeCell ref="J11:K11"/>
    <mergeCell ref="L11:M11"/>
    <mergeCell ref="C14:D14"/>
    <mergeCell ref="F14:G14"/>
    <mergeCell ref="H14:I14"/>
    <mergeCell ref="J14:K14"/>
    <mergeCell ref="L14:M14"/>
    <mergeCell ref="F15:G15"/>
    <mergeCell ref="H15:I15"/>
    <mergeCell ref="J15:K15"/>
    <mergeCell ref="L15:M15"/>
    <mergeCell ref="F16:G16"/>
    <mergeCell ref="H16:I16"/>
    <mergeCell ref="J16:K16"/>
    <mergeCell ref="L16:M16"/>
    <mergeCell ref="C17:D17"/>
    <mergeCell ref="F17:G17"/>
    <mergeCell ref="H17:I17"/>
    <mergeCell ref="J17:K17"/>
    <mergeCell ref="L17:M17"/>
    <mergeCell ref="C22:M22"/>
    <mergeCell ref="C24:D24"/>
    <mergeCell ref="E24:E25"/>
    <mergeCell ref="F24:M24"/>
    <mergeCell ref="F25:G25"/>
    <mergeCell ref="H25:I25"/>
    <mergeCell ref="J25:K25"/>
    <mergeCell ref="L25:M25"/>
    <mergeCell ref="F18:G18"/>
    <mergeCell ref="H18:I18"/>
    <mergeCell ref="J18:K18"/>
    <mergeCell ref="L18:M18"/>
    <mergeCell ref="F19:G19"/>
    <mergeCell ref="H19:I19"/>
    <mergeCell ref="J19:K19"/>
    <mergeCell ref="L19:M19"/>
    <mergeCell ref="C26:D26"/>
    <mergeCell ref="F26:G26"/>
    <mergeCell ref="H26:I26"/>
    <mergeCell ref="J26:K26"/>
    <mergeCell ref="L26:M26"/>
    <mergeCell ref="F27:G27"/>
    <mergeCell ref="H27:I27"/>
    <mergeCell ref="J27:K27"/>
    <mergeCell ref="L27:M27"/>
    <mergeCell ref="F30:G30"/>
    <mergeCell ref="H30:I30"/>
    <mergeCell ref="J30:K30"/>
    <mergeCell ref="L30:M30"/>
    <mergeCell ref="F31:G31"/>
    <mergeCell ref="H31:I31"/>
    <mergeCell ref="J31:K31"/>
    <mergeCell ref="L31:M31"/>
    <mergeCell ref="F28:G28"/>
    <mergeCell ref="H28:I28"/>
    <mergeCell ref="J28:K28"/>
    <mergeCell ref="L28:M28"/>
    <mergeCell ref="F29:G29"/>
    <mergeCell ref="H29:I29"/>
    <mergeCell ref="J29:K29"/>
    <mergeCell ref="L29:M29"/>
    <mergeCell ref="F34:G34"/>
    <mergeCell ref="H34:I34"/>
    <mergeCell ref="J34:K34"/>
    <mergeCell ref="L34:M34"/>
    <mergeCell ref="F35:G35"/>
    <mergeCell ref="H35:I35"/>
    <mergeCell ref="J35:K35"/>
    <mergeCell ref="L35:M35"/>
    <mergeCell ref="F32:G32"/>
    <mergeCell ref="H32:I32"/>
    <mergeCell ref="J32:K32"/>
    <mergeCell ref="L32:M32"/>
    <mergeCell ref="F33:G33"/>
    <mergeCell ref="H33:I33"/>
    <mergeCell ref="J33:K33"/>
    <mergeCell ref="L33:M33"/>
    <mergeCell ref="F38:G38"/>
    <mergeCell ref="H38:I38"/>
    <mergeCell ref="J38:K38"/>
    <mergeCell ref="L38:M38"/>
    <mergeCell ref="F39:G39"/>
    <mergeCell ref="H39:I39"/>
    <mergeCell ref="J39:K39"/>
    <mergeCell ref="L39:M39"/>
    <mergeCell ref="F36:G36"/>
    <mergeCell ref="H36:I36"/>
    <mergeCell ref="J36:K36"/>
    <mergeCell ref="L36:M36"/>
    <mergeCell ref="F37:G37"/>
    <mergeCell ref="H37:I37"/>
    <mergeCell ref="J37:K37"/>
    <mergeCell ref="L37:M37"/>
    <mergeCell ref="F42:G42"/>
    <mergeCell ref="H42:I42"/>
    <mergeCell ref="J42:K42"/>
    <mergeCell ref="L42:M42"/>
    <mergeCell ref="F43:G43"/>
    <mergeCell ref="H43:I43"/>
    <mergeCell ref="J43:K43"/>
    <mergeCell ref="L43:M43"/>
    <mergeCell ref="F40:G40"/>
    <mergeCell ref="H40:I40"/>
    <mergeCell ref="J40:K40"/>
    <mergeCell ref="L40:M40"/>
    <mergeCell ref="F41:G41"/>
    <mergeCell ref="H41:I41"/>
    <mergeCell ref="J41:K41"/>
    <mergeCell ref="L41:M41"/>
    <mergeCell ref="C50:E50"/>
    <mergeCell ref="H46:I46"/>
    <mergeCell ref="J46:K46"/>
    <mergeCell ref="L46:M46"/>
    <mergeCell ref="H47:I47"/>
    <mergeCell ref="J47:K47"/>
    <mergeCell ref="L47:M47"/>
    <mergeCell ref="F44:G44"/>
    <mergeCell ref="H44:I44"/>
    <mergeCell ref="J44:K44"/>
    <mergeCell ref="L44:M44"/>
    <mergeCell ref="F45:G45"/>
    <mergeCell ref="H45:I45"/>
    <mergeCell ref="J45:K45"/>
    <mergeCell ref="L45:M45"/>
    <mergeCell ref="F47:G47"/>
  </mergeCells>
  <conditionalFormatting sqref="E7:M7">
    <cfRule type="cellIs" dxfId="10" priority="2"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AZ71"/>
  <sheetViews>
    <sheetView zoomScaleNormal="100" workbookViewId="0"/>
  </sheetViews>
  <sheetFormatPr defaultRowHeight="12.75"/>
  <cols>
    <col min="1" max="1" width="1" style="227" customWidth="1"/>
    <col min="2" max="2" width="2.5703125" style="227" customWidth="1"/>
    <col min="3" max="3" width="2" style="227" customWidth="1"/>
    <col min="4" max="4" width="21.5703125" style="227" customWidth="1"/>
    <col min="5" max="5" width="0.28515625" style="227" customWidth="1"/>
    <col min="6" max="15" width="4" style="227" customWidth="1"/>
    <col min="16" max="16" width="4.28515625" style="227" customWidth="1"/>
    <col min="17" max="19" width="4" style="227" customWidth="1"/>
    <col min="20" max="20" width="4.28515625" style="227" customWidth="1"/>
    <col min="21" max="23" width="4" style="227" customWidth="1"/>
    <col min="24" max="24" width="2.5703125" style="227" customWidth="1"/>
    <col min="25" max="25" width="1" style="227" customWidth="1"/>
    <col min="26" max="38" width="5.28515625" style="227" customWidth="1"/>
    <col min="39" max="249" width="9.140625" style="227"/>
    <col min="250" max="250" width="1" style="227" customWidth="1"/>
    <col min="251" max="251" width="2.42578125" style="227" customWidth="1"/>
    <col min="252" max="252" width="2" style="227" customWidth="1"/>
    <col min="253" max="253" width="24.42578125" style="227" customWidth="1"/>
    <col min="254" max="256" width="3.85546875" style="227" customWidth="1"/>
    <col min="257" max="257" width="4" style="227" customWidth="1"/>
    <col min="258" max="258" width="4.140625" style="227" customWidth="1"/>
    <col min="259" max="261" width="3.85546875" style="227" customWidth="1"/>
    <col min="262" max="263" width="4.140625" style="227" customWidth="1"/>
    <col min="264" max="267" width="3.85546875" style="227" customWidth="1"/>
    <col min="268" max="268" width="4.28515625" style="227" customWidth="1"/>
    <col min="269" max="269" width="4.140625" style="227" customWidth="1"/>
    <col min="270" max="271" width="3.85546875" style="227" customWidth="1"/>
    <col min="272" max="272" width="2.5703125" style="227" customWidth="1"/>
    <col min="273" max="273" width="1" style="227" customWidth="1"/>
    <col min="274" max="277" width="0" style="227" hidden="1" customWidth="1"/>
    <col min="278" max="294" width="5.28515625" style="227" customWidth="1"/>
    <col min="295" max="505" width="9.140625" style="227"/>
    <col min="506" max="506" width="1" style="227" customWidth="1"/>
    <col min="507" max="507" width="2.42578125" style="227" customWidth="1"/>
    <col min="508" max="508" width="2" style="227" customWidth="1"/>
    <col min="509" max="509" width="24.42578125" style="227" customWidth="1"/>
    <col min="510" max="512" width="3.85546875" style="227" customWidth="1"/>
    <col min="513" max="513" width="4" style="227" customWidth="1"/>
    <col min="514" max="514" width="4.140625" style="227" customWidth="1"/>
    <col min="515" max="517" width="3.85546875" style="227" customWidth="1"/>
    <col min="518" max="519" width="4.140625" style="227" customWidth="1"/>
    <col min="520" max="523" width="3.85546875" style="227" customWidth="1"/>
    <col min="524" max="524" width="4.28515625" style="227" customWidth="1"/>
    <col min="525" max="525" width="4.140625" style="227" customWidth="1"/>
    <col min="526" max="527" width="3.85546875" style="227" customWidth="1"/>
    <col min="528" max="528" width="2.5703125" style="227" customWidth="1"/>
    <col min="529" max="529" width="1" style="227" customWidth="1"/>
    <col min="530" max="533" width="0" style="227" hidden="1" customWidth="1"/>
    <col min="534" max="550" width="5.28515625" style="227" customWidth="1"/>
    <col min="551" max="761" width="9.140625" style="227"/>
    <col min="762" max="762" width="1" style="227" customWidth="1"/>
    <col min="763" max="763" width="2.42578125" style="227" customWidth="1"/>
    <col min="764" max="764" width="2" style="227" customWidth="1"/>
    <col min="765" max="765" width="24.42578125" style="227" customWidth="1"/>
    <col min="766" max="768" width="3.85546875" style="227" customWidth="1"/>
    <col min="769" max="769" width="4" style="227" customWidth="1"/>
    <col min="770" max="770" width="4.140625" style="227" customWidth="1"/>
    <col min="771" max="773" width="3.85546875" style="227" customWidth="1"/>
    <col min="774" max="775" width="4.140625" style="227" customWidth="1"/>
    <col min="776" max="779" width="3.85546875" style="227" customWidth="1"/>
    <col min="780" max="780" width="4.28515625" style="227" customWidth="1"/>
    <col min="781" max="781" width="4.140625" style="227" customWidth="1"/>
    <col min="782" max="783" width="3.85546875" style="227" customWidth="1"/>
    <col min="784" max="784" width="2.5703125" style="227" customWidth="1"/>
    <col min="785" max="785" width="1" style="227" customWidth="1"/>
    <col min="786" max="789" width="0" style="227" hidden="1" customWidth="1"/>
    <col min="790" max="806" width="5.28515625" style="227" customWidth="1"/>
    <col min="807" max="1017" width="9.140625" style="227"/>
    <col min="1018" max="1018" width="1" style="227" customWidth="1"/>
    <col min="1019" max="1019" width="2.42578125" style="227" customWidth="1"/>
    <col min="1020" max="1020" width="2" style="227" customWidth="1"/>
    <col min="1021" max="1021" width="24.42578125" style="227" customWidth="1"/>
    <col min="1022" max="1024" width="3.85546875" style="227" customWidth="1"/>
    <col min="1025" max="1025" width="4" style="227" customWidth="1"/>
    <col min="1026" max="1026" width="4.140625" style="227" customWidth="1"/>
    <col min="1027" max="1029" width="3.85546875" style="227" customWidth="1"/>
    <col min="1030" max="1031" width="4.140625" style="227" customWidth="1"/>
    <col min="1032" max="1035" width="3.85546875" style="227" customWidth="1"/>
    <col min="1036" max="1036" width="4.28515625" style="227" customWidth="1"/>
    <col min="1037" max="1037" width="4.140625" style="227" customWidth="1"/>
    <col min="1038" max="1039" width="3.85546875" style="227" customWidth="1"/>
    <col min="1040" max="1040" width="2.5703125" style="227" customWidth="1"/>
    <col min="1041" max="1041" width="1" style="227" customWidth="1"/>
    <col min="1042" max="1045" width="0" style="227" hidden="1" customWidth="1"/>
    <col min="1046" max="1062" width="5.28515625" style="227" customWidth="1"/>
    <col min="1063" max="1273" width="9.140625" style="227"/>
    <col min="1274" max="1274" width="1" style="227" customWidth="1"/>
    <col min="1275" max="1275" width="2.42578125" style="227" customWidth="1"/>
    <col min="1276" max="1276" width="2" style="227" customWidth="1"/>
    <col min="1277" max="1277" width="24.42578125" style="227" customWidth="1"/>
    <col min="1278" max="1280" width="3.85546875" style="227" customWidth="1"/>
    <col min="1281" max="1281" width="4" style="227" customWidth="1"/>
    <col min="1282" max="1282" width="4.140625" style="227" customWidth="1"/>
    <col min="1283" max="1285" width="3.85546875" style="227" customWidth="1"/>
    <col min="1286" max="1287" width="4.140625" style="227" customWidth="1"/>
    <col min="1288" max="1291" width="3.85546875" style="227" customWidth="1"/>
    <col min="1292" max="1292" width="4.28515625" style="227" customWidth="1"/>
    <col min="1293" max="1293" width="4.140625" style="227" customWidth="1"/>
    <col min="1294" max="1295" width="3.85546875" style="227" customWidth="1"/>
    <col min="1296" max="1296" width="2.5703125" style="227" customWidth="1"/>
    <col min="1297" max="1297" width="1" style="227" customWidth="1"/>
    <col min="1298" max="1301" width="0" style="227" hidden="1" customWidth="1"/>
    <col min="1302" max="1318" width="5.28515625" style="227" customWidth="1"/>
    <col min="1319" max="1529" width="9.140625" style="227"/>
    <col min="1530" max="1530" width="1" style="227" customWidth="1"/>
    <col min="1531" max="1531" width="2.42578125" style="227" customWidth="1"/>
    <col min="1532" max="1532" width="2" style="227" customWidth="1"/>
    <col min="1533" max="1533" width="24.42578125" style="227" customWidth="1"/>
    <col min="1534" max="1536" width="3.85546875" style="227" customWidth="1"/>
    <col min="1537" max="1537" width="4" style="227" customWidth="1"/>
    <col min="1538" max="1538" width="4.140625" style="227" customWidth="1"/>
    <col min="1539" max="1541" width="3.85546875" style="227" customWidth="1"/>
    <col min="1542" max="1543" width="4.140625" style="227" customWidth="1"/>
    <col min="1544" max="1547" width="3.85546875" style="227" customWidth="1"/>
    <col min="1548" max="1548" width="4.28515625" style="227" customWidth="1"/>
    <col min="1549" max="1549" width="4.140625" style="227" customWidth="1"/>
    <col min="1550" max="1551" width="3.85546875" style="227" customWidth="1"/>
    <col min="1552" max="1552" width="2.5703125" style="227" customWidth="1"/>
    <col min="1553" max="1553" width="1" style="227" customWidth="1"/>
    <col min="1554" max="1557" width="0" style="227" hidden="1" customWidth="1"/>
    <col min="1558" max="1574" width="5.28515625" style="227" customWidth="1"/>
    <col min="1575" max="1785" width="9.140625" style="227"/>
    <col min="1786" max="1786" width="1" style="227" customWidth="1"/>
    <col min="1787" max="1787" width="2.42578125" style="227" customWidth="1"/>
    <col min="1788" max="1788" width="2" style="227" customWidth="1"/>
    <col min="1789" max="1789" width="24.42578125" style="227" customWidth="1"/>
    <col min="1790" max="1792" width="3.85546875" style="227" customWidth="1"/>
    <col min="1793" max="1793" width="4" style="227" customWidth="1"/>
    <col min="1794" max="1794" width="4.140625" style="227" customWidth="1"/>
    <col min="1795" max="1797" width="3.85546875" style="227" customWidth="1"/>
    <col min="1798" max="1799" width="4.140625" style="227" customWidth="1"/>
    <col min="1800" max="1803" width="3.85546875" style="227" customWidth="1"/>
    <col min="1804" max="1804" width="4.28515625" style="227" customWidth="1"/>
    <col min="1805" max="1805" width="4.140625" style="227" customWidth="1"/>
    <col min="1806" max="1807" width="3.85546875" style="227" customWidth="1"/>
    <col min="1808" max="1808" width="2.5703125" style="227" customWidth="1"/>
    <col min="1809" max="1809" width="1" style="227" customWidth="1"/>
    <col min="1810" max="1813" width="0" style="227" hidden="1" customWidth="1"/>
    <col min="1814" max="1830" width="5.28515625" style="227" customWidth="1"/>
    <col min="1831" max="2041" width="9.140625" style="227"/>
    <col min="2042" max="2042" width="1" style="227" customWidth="1"/>
    <col min="2043" max="2043" width="2.42578125" style="227" customWidth="1"/>
    <col min="2044" max="2044" width="2" style="227" customWidth="1"/>
    <col min="2045" max="2045" width="24.42578125" style="227" customWidth="1"/>
    <col min="2046" max="2048" width="3.85546875" style="227" customWidth="1"/>
    <col min="2049" max="2049" width="4" style="227" customWidth="1"/>
    <col min="2050" max="2050" width="4.140625" style="227" customWidth="1"/>
    <col min="2051" max="2053" width="3.85546875" style="227" customWidth="1"/>
    <col min="2054" max="2055" width="4.140625" style="227" customWidth="1"/>
    <col min="2056" max="2059" width="3.85546875" style="227" customWidth="1"/>
    <col min="2060" max="2060" width="4.28515625" style="227" customWidth="1"/>
    <col min="2061" max="2061" width="4.140625" style="227" customWidth="1"/>
    <col min="2062" max="2063" width="3.85546875" style="227" customWidth="1"/>
    <col min="2064" max="2064" width="2.5703125" style="227" customWidth="1"/>
    <col min="2065" max="2065" width="1" style="227" customWidth="1"/>
    <col min="2066" max="2069" width="0" style="227" hidden="1" customWidth="1"/>
    <col min="2070" max="2086" width="5.28515625" style="227" customWidth="1"/>
    <col min="2087" max="2297" width="9.140625" style="227"/>
    <col min="2298" max="2298" width="1" style="227" customWidth="1"/>
    <col min="2299" max="2299" width="2.42578125" style="227" customWidth="1"/>
    <col min="2300" max="2300" width="2" style="227" customWidth="1"/>
    <col min="2301" max="2301" width="24.42578125" style="227" customWidth="1"/>
    <col min="2302" max="2304" width="3.85546875" style="227" customWidth="1"/>
    <col min="2305" max="2305" width="4" style="227" customWidth="1"/>
    <col min="2306" max="2306" width="4.140625" style="227" customWidth="1"/>
    <col min="2307" max="2309" width="3.85546875" style="227" customWidth="1"/>
    <col min="2310" max="2311" width="4.140625" style="227" customWidth="1"/>
    <col min="2312" max="2315" width="3.85546875" style="227" customWidth="1"/>
    <col min="2316" max="2316" width="4.28515625" style="227" customWidth="1"/>
    <col min="2317" max="2317" width="4.140625" style="227" customWidth="1"/>
    <col min="2318" max="2319" width="3.85546875" style="227" customWidth="1"/>
    <col min="2320" max="2320" width="2.5703125" style="227" customWidth="1"/>
    <col min="2321" max="2321" width="1" style="227" customWidth="1"/>
    <col min="2322" max="2325" width="0" style="227" hidden="1" customWidth="1"/>
    <col min="2326" max="2342" width="5.28515625" style="227" customWidth="1"/>
    <col min="2343" max="2553" width="9.140625" style="227"/>
    <col min="2554" max="2554" width="1" style="227" customWidth="1"/>
    <col min="2555" max="2555" width="2.42578125" style="227" customWidth="1"/>
    <col min="2556" max="2556" width="2" style="227" customWidth="1"/>
    <col min="2557" max="2557" width="24.42578125" style="227" customWidth="1"/>
    <col min="2558" max="2560" width="3.85546875" style="227" customWidth="1"/>
    <col min="2561" max="2561" width="4" style="227" customWidth="1"/>
    <col min="2562" max="2562" width="4.140625" style="227" customWidth="1"/>
    <col min="2563" max="2565" width="3.85546875" style="227" customWidth="1"/>
    <col min="2566" max="2567" width="4.140625" style="227" customWidth="1"/>
    <col min="2568" max="2571" width="3.85546875" style="227" customWidth="1"/>
    <col min="2572" max="2572" width="4.28515625" style="227" customWidth="1"/>
    <col min="2573" max="2573" width="4.140625" style="227" customWidth="1"/>
    <col min="2574" max="2575" width="3.85546875" style="227" customWidth="1"/>
    <col min="2576" max="2576" width="2.5703125" style="227" customWidth="1"/>
    <col min="2577" max="2577" width="1" style="227" customWidth="1"/>
    <col min="2578" max="2581" width="0" style="227" hidden="1" customWidth="1"/>
    <col min="2582" max="2598" width="5.28515625" style="227" customWidth="1"/>
    <col min="2599" max="2809" width="9.140625" style="227"/>
    <col min="2810" max="2810" width="1" style="227" customWidth="1"/>
    <col min="2811" max="2811" width="2.42578125" style="227" customWidth="1"/>
    <col min="2812" max="2812" width="2" style="227" customWidth="1"/>
    <col min="2813" max="2813" width="24.42578125" style="227" customWidth="1"/>
    <col min="2814" max="2816" width="3.85546875" style="227" customWidth="1"/>
    <col min="2817" max="2817" width="4" style="227" customWidth="1"/>
    <col min="2818" max="2818" width="4.140625" style="227" customWidth="1"/>
    <col min="2819" max="2821" width="3.85546875" style="227" customWidth="1"/>
    <col min="2822" max="2823" width="4.140625" style="227" customWidth="1"/>
    <col min="2824" max="2827" width="3.85546875" style="227" customWidth="1"/>
    <col min="2828" max="2828" width="4.28515625" style="227" customWidth="1"/>
    <col min="2829" max="2829" width="4.140625" style="227" customWidth="1"/>
    <col min="2830" max="2831" width="3.85546875" style="227" customWidth="1"/>
    <col min="2832" max="2832" width="2.5703125" style="227" customWidth="1"/>
    <col min="2833" max="2833" width="1" style="227" customWidth="1"/>
    <col min="2834" max="2837" width="0" style="227" hidden="1" customWidth="1"/>
    <col min="2838" max="2854" width="5.28515625" style="227" customWidth="1"/>
    <col min="2855" max="3065" width="9.140625" style="227"/>
    <col min="3066" max="3066" width="1" style="227" customWidth="1"/>
    <col min="3067" max="3067" width="2.42578125" style="227" customWidth="1"/>
    <col min="3068" max="3068" width="2" style="227" customWidth="1"/>
    <col min="3069" max="3069" width="24.42578125" style="227" customWidth="1"/>
    <col min="3070" max="3072" width="3.85546875" style="227" customWidth="1"/>
    <col min="3073" max="3073" width="4" style="227" customWidth="1"/>
    <col min="3074" max="3074" width="4.140625" style="227" customWidth="1"/>
    <col min="3075" max="3077" width="3.85546875" style="227" customWidth="1"/>
    <col min="3078" max="3079" width="4.140625" style="227" customWidth="1"/>
    <col min="3080" max="3083" width="3.85546875" style="227" customWidth="1"/>
    <col min="3084" max="3084" width="4.28515625" style="227" customWidth="1"/>
    <col min="3085" max="3085" width="4.140625" style="227" customWidth="1"/>
    <col min="3086" max="3087" width="3.85546875" style="227" customWidth="1"/>
    <col min="3088" max="3088" width="2.5703125" style="227" customWidth="1"/>
    <col min="3089" max="3089" width="1" style="227" customWidth="1"/>
    <col min="3090" max="3093" width="0" style="227" hidden="1" customWidth="1"/>
    <col min="3094" max="3110" width="5.28515625" style="227" customWidth="1"/>
    <col min="3111" max="3321" width="9.140625" style="227"/>
    <col min="3322" max="3322" width="1" style="227" customWidth="1"/>
    <col min="3323" max="3323" width="2.42578125" style="227" customWidth="1"/>
    <col min="3324" max="3324" width="2" style="227" customWidth="1"/>
    <col min="3325" max="3325" width="24.42578125" style="227" customWidth="1"/>
    <col min="3326" max="3328" width="3.85546875" style="227" customWidth="1"/>
    <col min="3329" max="3329" width="4" style="227" customWidth="1"/>
    <col min="3330" max="3330" width="4.140625" style="227" customWidth="1"/>
    <col min="3331" max="3333" width="3.85546875" style="227" customWidth="1"/>
    <col min="3334" max="3335" width="4.140625" style="227" customWidth="1"/>
    <col min="3336" max="3339" width="3.85546875" style="227" customWidth="1"/>
    <col min="3340" max="3340" width="4.28515625" style="227" customWidth="1"/>
    <col min="3341" max="3341" width="4.140625" style="227" customWidth="1"/>
    <col min="3342" max="3343" width="3.85546875" style="227" customWidth="1"/>
    <col min="3344" max="3344" width="2.5703125" style="227" customWidth="1"/>
    <col min="3345" max="3345" width="1" style="227" customWidth="1"/>
    <col min="3346" max="3349" width="0" style="227" hidden="1" customWidth="1"/>
    <col min="3350" max="3366" width="5.28515625" style="227" customWidth="1"/>
    <col min="3367" max="3577" width="9.140625" style="227"/>
    <col min="3578" max="3578" width="1" style="227" customWidth="1"/>
    <col min="3579" max="3579" width="2.42578125" style="227" customWidth="1"/>
    <col min="3580" max="3580" width="2" style="227" customWidth="1"/>
    <col min="3581" max="3581" width="24.42578125" style="227" customWidth="1"/>
    <col min="3582" max="3584" width="3.85546875" style="227" customWidth="1"/>
    <col min="3585" max="3585" width="4" style="227" customWidth="1"/>
    <col min="3586" max="3586" width="4.140625" style="227" customWidth="1"/>
    <col min="3587" max="3589" width="3.85546875" style="227" customWidth="1"/>
    <col min="3590" max="3591" width="4.140625" style="227" customWidth="1"/>
    <col min="3592" max="3595" width="3.85546875" style="227" customWidth="1"/>
    <col min="3596" max="3596" width="4.28515625" style="227" customWidth="1"/>
    <col min="3597" max="3597" width="4.140625" style="227" customWidth="1"/>
    <col min="3598" max="3599" width="3.85546875" style="227" customWidth="1"/>
    <col min="3600" max="3600" width="2.5703125" style="227" customWidth="1"/>
    <col min="3601" max="3601" width="1" style="227" customWidth="1"/>
    <col min="3602" max="3605" width="0" style="227" hidden="1" customWidth="1"/>
    <col min="3606" max="3622" width="5.28515625" style="227" customWidth="1"/>
    <col min="3623" max="3833" width="9.140625" style="227"/>
    <col min="3834" max="3834" width="1" style="227" customWidth="1"/>
    <col min="3835" max="3835" width="2.42578125" style="227" customWidth="1"/>
    <col min="3836" max="3836" width="2" style="227" customWidth="1"/>
    <col min="3837" max="3837" width="24.42578125" style="227" customWidth="1"/>
    <col min="3838" max="3840" width="3.85546875" style="227" customWidth="1"/>
    <col min="3841" max="3841" width="4" style="227" customWidth="1"/>
    <col min="3842" max="3842" width="4.140625" style="227" customWidth="1"/>
    <col min="3843" max="3845" width="3.85546875" style="227" customWidth="1"/>
    <col min="3846" max="3847" width="4.140625" style="227" customWidth="1"/>
    <col min="3848" max="3851" width="3.85546875" style="227" customWidth="1"/>
    <col min="3852" max="3852" width="4.28515625" style="227" customWidth="1"/>
    <col min="3853" max="3853" width="4.140625" style="227" customWidth="1"/>
    <col min="3854" max="3855" width="3.85546875" style="227" customWidth="1"/>
    <col min="3856" max="3856" width="2.5703125" style="227" customWidth="1"/>
    <col min="3857" max="3857" width="1" style="227" customWidth="1"/>
    <col min="3858" max="3861" width="0" style="227" hidden="1" customWidth="1"/>
    <col min="3862" max="3878" width="5.28515625" style="227" customWidth="1"/>
    <col min="3879" max="4089" width="9.140625" style="227"/>
    <col min="4090" max="4090" width="1" style="227" customWidth="1"/>
    <col min="4091" max="4091" width="2.42578125" style="227" customWidth="1"/>
    <col min="4092" max="4092" width="2" style="227" customWidth="1"/>
    <col min="4093" max="4093" width="24.42578125" style="227" customWidth="1"/>
    <col min="4094" max="4096" width="3.85546875" style="227" customWidth="1"/>
    <col min="4097" max="4097" width="4" style="227" customWidth="1"/>
    <col min="4098" max="4098" width="4.140625" style="227" customWidth="1"/>
    <col min="4099" max="4101" width="3.85546875" style="227" customWidth="1"/>
    <col min="4102" max="4103" width="4.140625" style="227" customWidth="1"/>
    <col min="4104" max="4107" width="3.85546875" style="227" customWidth="1"/>
    <col min="4108" max="4108" width="4.28515625" style="227" customWidth="1"/>
    <col min="4109" max="4109" width="4.140625" style="227" customWidth="1"/>
    <col min="4110" max="4111" width="3.85546875" style="227" customWidth="1"/>
    <col min="4112" max="4112" width="2.5703125" style="227" customWidth="1"/>
    <col min="4113" max="4113" width="1" style="227" customWidth="1"/>
    <col min="4114" max="4117" width="0" style="227" hidden="1" customWidth="1"/>
    <col min="4118" max="4134" width="5.28515625" style="227" customWidth="1"/>
    <col min="4135" max="4345" width="9.140625" style="227"/>
    <col min="4346" max="4346" width="1" style="227" customWidth="1"/>
    <col min="4347" max="4347" width="2.42578125" style="227" customWidth="1"/>
    <col min="4348" max="4348" width="2" style="227" customWidth="1"/>
    <col min="4349" max="4349" width="24.42578125" style="227" customWidth="1"/>
    <col min="4350" max="4352" width="3.85546875" style="227" customWidth="1"/>
    <col min="4353" max="4353" width="4" style="227" customWidth="1"/>
    <col min="4354" max="4354" width="4.140625" style="227" customWidth="1"/>
    <col min="4355" max="4357" width="3.85546875" style="227" customWidth="1"/>
    <col min="4358" max="4359" width="4.140625" style="227" customWidth="1"/>
    <col min="4360" max="4363" width="3.85546875" style="227" customWidth="1"/>
    <col min="4364" max="4364" width="4.28515625" style="227" customWidth="1"/>
    <col min="4365" max="4365" width="4.140625" style="227" customWidth="1"/>
    <col min="4366" max="4367" width="3.85546875" style="227" customWidth="1"/>
    <col min="4368" max="4368" width="2.5703125" style="227" customWidth="1"/>
    <col min="4369" max="4369" width="1" style="227" customWidth="1"/>
    <col min="4370" max="4373" width="0" style="227" hidden="1" customWidth="1"/>
    <col min="4374" max="4390" width="5.28515625" style="227" customWidth="1"/>
    <col min="4391" max="4601" width="9.140625" style="227"/>
    <col min="4602" max="4602" width="1" style="227" customWidth="1"/>
    <col min="4603" max="4603" width="2.42578125" style="227" customWidth="1"/>
    <col min="4604" max="4604" width="2" style="227" customWidth="1"/>
    <col min="4605" max="4605" width="24.42578125" style="227" customWidth="1"/>
    <col min="4606" max="4608" width="3.85546875" style="227" customWidth="1"/>
    <col min="4609" max="4609" width="4" style="227" customWidth="1"/>
    <col min="4610" max="4610" width="4.140625" style="227" customWidth="1"/>
    <col min="4611" max="4613" width="3.85546875" style="227" customWidth="1"/>
    <col min="4614" max="4615" width="4.140625" style="227" customWidth="1"/>
    <col min="4616" max="4619" width="3.85546875" style="227" customWidth="1"/>
    <col min="4620" max="4620" width="4.28515625" style="227" customWidth="1"/>
    <col min="4621" max="4621" width="4.140625" style="227" customWidth="1"/>
    <col min="4622" max="4623" width="3.85546875" style="227" customWidth="1"/>
    <col min="4624" max="4624" width="2.5703125" style="227" customWidth="1"/>
    <col min="4625" max="4625" width="1" style="227" customWidth="1"/>
    <col min="4626" max="4629" width="0" style="227" hidden="1" customWidth="1"/>
    <col min="4630" max="4646" width="5.28515625" style="227" customWidth="1"/>
    <col min="4647" max="4857" width="9.140625" style="227"/>
    <col min="4858" max="4858" width="1" style="227" customWidth="1"/>
    <col min="4859" max="4859" width="2.42578125" style="227" customWidth="1"/>
    <col min="4860" max="4860" width="2" style="227" customWidth="1"/>
    <col min="4861" max="4861" width="24.42578125" style="227" customWidth="1"/>
    <col min="4862" max="4864" width="3.85546875" style="227" customWidth="1"/>
    <col min="4865" max="4865" width="4" style="227" customWidth="1"/>
    <col min="4866" max="4866" width="4.140625" style="227" customWidth="1"/>
    <col min="4867" max="4869" width="3.85546875" style="227" customWidth="1"/>
    <col min="4870" max="4871" width="4.140625" style="227" customWidth="1"/>
    <col min="4872" max="4875" width="3.85546875" style="227" customWidth="1"/>
    <col min="4876" max="4876" width="4.28515625" style="227" customWidth="1"/>
    <col min="4877" max="4877" width="4.140625" style="227" customWidth="1"/>
    <col min="4878" max="4879" width="3.85546875" style="227" customWidth="1"/>
    <col min="4880" max="4880" width="2.5703125" style="227" customWidth="1"/>
    <col min="4881" max="4881" width="1" style="227" customWidth="1"/>
    <col min="4882" max="4885" width="0" style="227" hidden="1" customWidth="1"/>
    <col min="4886" max="4902" width="5.28515625" style="227" customWidth="1"/>
    <col min="4903" max="5113" width="9.140625" style="227"/>
    <col min="5114" max="5114" width="1" style="227" customWidth="1"/>
    <col min="5115" max="5115" width="2.42578125" style="227" customWidth="1"/>
    <col min="5116" max="5116" width="2" style="227" customWidth="1"/>
    <col min="5117" max="5117" width="24.42578125" style="227" customWidth="1"/>
    <col min="5118" max="5120" width="3.85546875" style="227" customWidth="1"/>
    <col min="5121" max="5121" width="4" style="227" customWidth="1"/>
    <col min="5122" max="5122" width="4.140625" style="227" customWidth="1"/>
    <col min="5123" max="5125" width="3.85546875" style="227" customWidth="1"/>
    <col min="5126" max="5127" width="4.140625" style="227" customWidth="1"/>
    <col min="5128" max="5131" width="3.85546875" style="227" customWidth="1"/>
    <col min="5132" max="5132" width="4.28515625" style="227" customWidth="1"/>
    <col min="5133" max="5133" width="4.140625" style="227" customWidth="1"/>
    <col min="5134" max="5135" width="3.85546875" style="227" customWidth="1"/>
    <col min="5136" max="5136" width="2.5703125" style="227" customWidth="1"/>
    <col min="5137" max="5137" width="1" style="227" customWidth="1"/>
    <col min="5138" max="5141" width="0" style="227" hidden="1" customWidth="1"/>
    <col min="5142" max="5158" width="5.28515625" style="227" customWidth="1"/>
    <col min="5159" max="5369" width="9.140625" style="227"/>
    <col min="5370" max="5370" width="1" style="227" customWidth="1"/>
    <col min="5371" max="5371" width="2.42578125" style="227" customWidth="1"/>
    <col min="5372" max="5372" width="2" style="227" customWidth="1"/>
    <col min="5373" max="5373" width="24.42578125" style="227" customWidth="1"/>
    <col min="5374" max="5376" width="3.85546875" style="227" customWidth="1"/>
    <col min="5377" max="5377" width="4" style="227" customWidth="1"/>
    <col min="5378" max="5378" width="4.140625" style="227" customWidth="1"/>
    <col min="5379" max="5381" width="3.85546875" style="227" customWidth="1"/>
    <col min="5382" max="5383" width="4.140625" style="227" customWidth="1"/>
    <col min="5384" max="5387" width="3.85546875" style="227" customWidth="1"/>
    <col min="5388" max="5388" width="4.28515625" style="227" customWidth="1"/>
    <col min="5389" max="5389" width="4.140625" style="227" customWidth="1"/>
    <col min="5390" max="5391" width="3.85546875" style="227" customWidth="1"/>
    <col min="5392" max="5392" width="2.5703125" style="227" customWidth="1"/>
    <col min="5393" max="5393" width="1" style="227" customWidth="1"/>
    <col min="5394" max="5397" width="0" style="227" hidden="1" customWidth="1"/>
    <col min="5398" max="5414" width="5.28515625" style="227" customWidth="1"/>
    <col min="5415" max="5625" width="9.140625" style="227"/>
    <col min="5626" max="5626" width="1" style="227" customWidth="1"/>
    <col min="5627" max="5627" width="2.42578125" style="227" customWidth="1"/>
    <col min="5628" max="5628" width="2" style="227" customWidth="1"/>
    <col min="5629" max="5629" width="24.42578125" style="227" customWidth="1"/>
    <col min="5630" max="5632" width="3.85546875" style="227" customWidth="1"/>
    <col min="5633" max="5633" width="4" style="227" customWidth="1"/>
    <col min="5634" max="5634" width="4.140625" style="227" customWidth="1"/>
    <col min="5635" max="5637" width="3.85546875" style="227" customWidth="1"/>
    <col min="5638" max="5639" width="4.140625" style="227" customWidth="1"/>
    <col min="5640" max="5643" width="3.85546875" style="227" customWidth="1"/>
    <col min="5644" max="5644" width="4.28515625" style="227" customWidth="1"/>
    <col min="5645" max="5645" width="4.140625" style="227" customWidth="1"/>
    <col min="5646" max="5647" width="3.85546875" style="227" customWidth="1"/>
    <col min="5648" max="5648" width="2.5703125" style="227" customWidth="1"/>
    <col min="5649" max="5649" width="1" style="227" customWidth="1"/>
    <col min="5650" max="5653" width="0" style="227" hidden="1" customWidth="1"/>
    <col min="5654" max="5670" width="5.28515625" style="227" customWidth="1"/>
    <col min="5671" max="5881" width="9.140625" style="227"/>
    <col min="5882" max="5882" width="1" style="227" customWidth="1"/>
    <col min="5883" max="5883" width="2.42578125" style="227" customWidth="1"/>
    <col min="5884" max="5884" width="2" style="227" customWidth="1"/>
    <col min="5885" max="5885" width="24.42578125" style="227" customWidth="1"/>
    <col min="5886" max="5888" width="3.85546875" style="227" customWidth="1"/>
    <col min="5889" max="5889" width="4" style="227" customWidth="1"/>
    <col min="5890" max="5890" width="4.140625" style="227" customWidth="1"/>
    <col min="5891" max="5893" width="3.85546875" style="227" customWidth="1"/>
    <col min="5894" max="5895" width="4.140625" style="227" customWidth="1"/>
    <col min="5896" max="5899" width="3.85546875" style="227" customWidth="1"/>
    <col min="5900" max="5900" width="4.28515625" style="227" customWidth="1"/>
    <col min="5901" max="5901" width="4.140625" style="227" customWidth="1"/>
    <col min="5902" max="5903" width="3.85546875" style="227" customWidth="1"/>
    <col min="5904" max="5904" width="2.5703125" style="227" customWidth="1"/>
    <col min="5905" max="5905" width="1" style="227" customWidth="1"/>
    <col min="5906" max="5909" width="0" style="227" hidden="1" customWidth="1"/>
    <col min="5910" max="5926" width="5.28515625" style="227" customWidth="1"/>
    <col min="5927" max="6137" width="9.140625" style="227"/>
    <col min="6138" max="6138" width="1" style="227" customWidth="1"/>
    <col min="6139" max="6139" width="2.42578125" style="227" customWidth="1"/>
    <col min="6140" max="6140" width="2" style="227" customWidth="1"/>
    <col min="6141" max="6141" width="24.42578125" style="227" customWidth="1"/>
    <col min="6142" max="6144" width="3.85546875" style="227" customWidth="1"/>
    <col min="6145" max="6145" width="4" style="227" customWidth="1"/>
    <col min="6146" max="6146" width="4.140625" style="227" customWidth="1"/>
    <col min="6147" max="6149" width="3.85546875" style="227" customWidth="1"/>
    <col min="6150" max="6151" width="4.140625" style="227" customWidth="1"/>
    <col min="6152" max="6155" width="3.85546875" style="227" customWidth="1"/>
    <col min="6156" max="6156" width="4.28515625" style="227" customWidth="1"/>
    <col min="6157" max="6157" width="4.140625" style="227" customWidth="1"/>
    <col min="6158" max="6159" width="3.85546875" style="227" customWidth="1"/>
    <col min="6160" max="6160" width="2.5703125" style="227" customWidth="1"/>
    <col min="6161" max="6161" width="1" style="227" customWidth="1"/>
    <col min="6162" max="6165" width="0" style="227" hidden="1" customWidth="1"/>
    <col min="6166" max="6182" width="5.28515625" style="227" customWidth="1"/>
    <col min="6183" max="6393" width="9.140625" style="227"/>
    <col min="6394" max="6394" width="1" style="227" customWidth="1"/>
    <col min="6395" max="6395" width="2.42578125" style="227" customWidth="1"/>
    <col min="6396" max="6396" width="2" style="227" customWidth="1"/>
    <col min="6397" max="6397" width="24.42578125" style="227" customWidth="1"/>
    <col min="6398" max="6400" width="3.85546875" style="227" customWidth="1"/>
    <col min="6401" max="6401" width="4" style="227" customWidth="1"/>
    <col min="6402" max="6402" width="4.140625" style="227" customWidth="1"/>
    <col min="6403" max="6405" width="3.85546875" style="227" customWidth="1"/>
    <col min="6406" max="6407" width="4.140625" style="227" customWidth="1"/>
    <col min="6408" max="6411" width="3.85546875" style="227" customWidth="1"/>
    <col min="6412" max="6412" width="4.28515625" style="227" customWidth="1"/>
    <col min="6413" max="6413" width="4.140625" style="227" customWidth="1"/>
    <col min="6414" max="6415" width="3.85546875" style="227" customWidth="1"/>
    <col min="6416" max="6416" width="2.5703125" style="227" customWidth="1"/>
    <col min="6417" max="6417" width="1" style="227" customWidth="1"/>
    <col min="6418" max="6421" width="0" style="227" hidden="1" customWidth="1"/>
    <col min="6422" max="6438" width="5.28515625" style="227" customWidth="1"/>
    <col min="6439" max="6649" width="9.140625" style="227"/>
    <col min="6650" max="6650" width="1" style="227" customWidth="1"/>
    <col min="6651" max="6651" width="2.42578125" style="227" customWidth="1"/>
    <col min="6652" max="6652" width="2" style="227" customWidth="1"/>
    <col min="6653" max="6653" width="24.42578125" style="227" customWidth="1"/>
    <col min="6654" max="6656" width="3.85546875" style="227" customWidth="1"/>
    <col min="6657" max="6657" width="4" style="227" customWidth="1"/>
    <col min="6658" max="6658" width="4.140625" style="227" customWidth="1"/>
    <col min="6659" max="6661" width="3.85546875" style="227" customWidth="1"/>
    <col min="6662" max="6663" width="4.140625" style="227" customWidth="1"/>
    <col min="6664" max="6667" width="3.85546875" style="227" customWidth="1"/>
    <col min="6668" max="6668" width="4.28515625" style="227" customWidth="1"/>
    <col min="6669" max="6669" width="4.140625" style="227" customWidth="1"/>
    <col min="6670" max="6671" width="3.85546875" style="227" customWidth="1"/>
    <col min="6672" max="6672" width="2.5703125" style="227" customWidth="1"/>
    <col min="6673" max="6673" width="1" style="227" customWidth="1"/>
    <col min="6674" max="6677" width="0" style="227" hidden="1" customWidth="1"/>
    <col min="6678" max="6694" width="5.28515625" style="227" customWidth="1"/>
    <col min="6695" max="6905" width="9.140625" style="227"/>
    <col min="6906" max="6906" width="1" style="227" customWidth="1"/>
    <col min="6907" max="6907" width="2.42578125" style="227" customWidth="1"/>
    <col min="6908" max="6908" width="2" style="227" customWidth="1"/>
    <col min="6909" max="6909" width="24.42578125" style="227" customWidth="1"/>
    <col min="6910" max="6912" width="3.85546875" style="227" customWidth="1"/>
    <col min="6913" max="6913" width="4" style="227" customWidth="1"/>
    <col min="6914" max="6914" width="4.140625" style="227" customWidth="1"/>
    <col min="6915" max="6917" width="3.85546875" style="227" customWidth="1"/>
    <col min="6918" max="6919" width="4.140625" style="227" customWidth="1"/>
    <col min="6920" max="6923" width="3.85546875" style="227" customWidth="1"/>
    <col min="6924" max="6924" width="4.28515625" style="227" customWidth="1"/>
    <col min="6925" max="6925" width="4.140625" style="227" customWidth="1"/>
    <col min="6926" max="6927" width="3.85546875" style="227" customWidth="1"/>
    <col min="6928" max="6928" width="2.5703125" style="227" customWidth="1"/>
    <col min="6929" max="6929" width="1" style="227" customWidth="1"/>
    <col min="6930" max="6933" width="0" style="227" hidden="1" customWidth="1"/>
    <col min="6934" max="6950" width="5.28515625" style="227" customWidth="1"/>
    <col min="6951" max="7161" width="9.140625" style="227"/>
    <col min="7162" max="7162" width="1" style="227" customWidth="1"/>
    <col min="7163" max="7163" width="2.42578125" style="227" customWidth="1"/>
    <col min="7164" max="7164" width="2" style="227" customWidth="1"/>
    <col min="7165" max="7165" width="24.42578125" style="227" customWidth="1"/>
    <col min="7166" max="7168" width="3.85546875" style="227" customWidth="1"/>
    <col min="7169" max="7169" width="4" style="227" customWidth="1"/>
    <col min="7170" max="7170" width="4.140625" style="227" customWidth="1"/>
    <col min="7171" max="7173" width="3.85546875" style="227" customWidth="1"/>
    <col min="7174" max="7175" width="4.140625" style="227" customWidth="1"/>
    <col min="7176" max="7179" width="3.85546875" style="227" customWidth="1"/>
    <col min="7180" max="7180" width="4.28515625" style="227" customWidth="1"/>
    <col min="7181" max="7181" width="4.140625" style="227" customWidth="1"/>
    <col min="7182" max="7183" width="3.85546875" style="227" customWidth="1"/>
    <col min="7184" max="7184" width="2.5703125" style="227" customWidth="1"/>
    <col min="7185" max="7185" width="1" style="227" customWidth="1"/>
    <col min="7186" max="7189" width="0" style="227" hidden="1" customWidth="1"/>
    <col min="7190" max="7206" width="5.28515625" style="227" customWidth="1"/>
    <col min="7207" max="7417" width="9.140625" style="227"/>
    <col min="7418" max="7418" width="1" style="227" customWidth="1"/>
    <col min="7419" max="7419" width="2.42578125" style="227" customWidth="1"/>
    <col min="7420" max="7420" width="2" style="227" customWidth="1"/>
    <col min="7421" max="7421" width="24.42578125" style="227" customWidth="1"/>
    <col min="7422" max="7424" width="3.85546875" style="227" customWidth="1"/>
    <col min="7425" max="7425" width="4" style="227" customWidth="1"/>
    <col min="7426" max="7426" width="4.140625" style="227" customWidth="1"/>
    <col min="7427" max="7429" width="3.85546875" style="227" customWidth="1"/>
    <col min="7430" max="7431" width="4.140625" style="227" customWidth="1"/>
    <col min="7432" max="7435" width="3.85546875" style="227" customWidth="1"/>
    <col min="7436" max="7436" width="4.28515625" style="227" customWidth="1"/>
    <col min="7437" max="7437" width="4.140625" style="227" customWidth="1"/>
    <col min="7438" max="7439" width="3.85546875" style="227" customWidth="1"/>
    <col min="7440" max="7440" width="2.5703125" style="227" customWidth="1"/>
    <col min="7441" max="7441" width="1" style="227" customWidth="1"/>
    <col min="7442" max="7445" width="0" style="227" hidden="1" customWidth="1"/>
    <col min="7446" max="7462" width="5.28515625" style="227" customWidth="1"/>
    <col min="7463" max="7673" width="9.140625" style="227"/>
    <col min="7674" max="7674" width="1" style="227" customWidth="1"/>
    <col min="7675" max="7675" width="2.42578125" style="227" customWidth="1"/>
    <col min="7676" max="7676" width="2" style="227" customWidth="1"/>
    <col min="7677" max="7677" width="24.42578125" style="227" customWidth="1"/>
    <col min="7678" max="7680" width="3.85546875" style="227" customWidth="1"/>
    <col min="7681" max="7681" width="4" style="227" customWidth="1"/>
    <col min="7682" max="7682" width="4.140625" style="227" customWidth="1"/>
    <col min="7683" max="7685" width="3.85546875" style="227" customWidth="1"/>
    <col min="7686" max="7687" width="4.140625" style="227" customWidth="1"/>
    <col min="7688" max="7691" width="3.85546875" style="227" customWidth="1"/>
    <col min="7692" max="7692" width="4.28515625" style="227" customWidth="1"/>
    <col min="7693" max="7693" width="4.140625" style="227" customWidth="1"/>
    <col min="7694" max="7695" width="3.85546875" style="227" customWidth="1"/>
    <col min="7696" max="7696" width="2.5703125" style="227" customWidth="1"/>
    <col min="7697" max="7697" width="1" style="227" customWidth="1"/>
    <col min="7698" max="7701" width="0" style="227" hidden="1" customWidth="1"/>
    <col min="7702" max="7718" width="5.28515625" style="227" customWidth="1"/>
    <col min="7719" max="7929" width="9.140625" style="227"/>
    <col min="7930" max="7930" width="1" style="227" customWidth="1"/>
    <col min="7931" max="7931" width="2.42578125" style="227" customWidth="1"/>
    <col min="7932" max="7932" width="2" style="227" customWidth="1"/>
    <col min="7933" max="7933" width="24.42578125" style="227" customWidth="1"/>
    <col min="7934" max="7936" width="3.85546875" style="227" customWidth="1"/>
    <col min="7937" max="7937" width="4" style="227" customWidth="1"/>
    <col min="7938" max="7938" width="4.140625" style="227" customWidth="1"/>
    <col min="7939" max="7941" width="3.85546875" style="227" customWidth="1"/>
    <col min="7942" max="7943" width="4.140625" style="227" customWidth="1"/>
    <col min="7944" max="7947" width="3.85546875" style="227" customWidth="1"/>
    <col min="7948" max="7948" width="4.28515625" style="227" customWidth="1"/>
    <col min="7949" max="7949" width="4.140625" style="227" customWidth="1"/>
    <col min="7950" max="7951" width="3.85546875" style="227" customWidth="1"/>
    <col min="7952" max="7952" width="2.5703125" style="227" customWidth="1"/>
    <col min="7953" max="7953" width="1" style="227" customWidth="1"/>
    <col min="7954" max="7957" width="0" style="227" hidden="1" customWidth="1"/>
    <col min="7958" max="7974" width="5.28515625" style="227" customWidth="1"/>
    <col min="7975" max="8185" width="9.140625" style="227"/>
    <col min="8186" max="8186" width="1" style="227" customWidth="1"/>
    <col min="8187" max="8187" width="2.42578125" style="227" customWidth="1"/>
    <col min="8188" max="8188" width="2" style="227" customWidth="1"/>
    <col min="8189" max="8189" width="24.42578125" style="227" customWidth="1"/>
    <col min="8190" max="8192" width="3.85546875" style="227" customWidth="1"/>
    <col min="8193" max="8193" width="4" style="227" customWidth="1"/>
    <col min="8194" max="8194" width="4.140625" style="227" customWidth="1"/>
    <col min="8195" max="8197" width="3.85546875" style="227" customWidth="1"/>
    <col min="8198" max="8199" width="4.140625" style="227" customWidth="1"/>
    <col min="8200" max="8203" width="3.85546875" style="227" customWidth="1"/>
    <col min="8204" max="8204" width="4.28515625" style="227" customWidth="1"/>
    <col min="8205" max="8205" width="4.140625" style="227" customWidth="1"/>
    <col min="8206" max="8207" width="3.85546875" style="227" customWidth="1"/>
    <col min="8208" max="8208" width="2.5703125" style="227" customWidth="1"/>
    <col min="8209" max="8209" width="1" style="227" customWidth="1"/>
    <col min="8210" max="8213" width="0" style="227" hidden="1" customWidth="1"/>
    <col min="8214" max="8230" width="5.28515625" style="227" customWidth="1"/>
    <col min="8231" max="8441" width="9.140625" style="227"/>
    <col min="8442" max="8442" width="1" style="227" customWidth="1"/>
    <col min="8443" max="8443" width="2.42578125" style="227" customWidth="1"/>
    <col min="8444" max="8444" width="2" style="227" customWidth="1"/>
    <col min="8445" max="8445" width="24.42578125" style="227" customWidth="1"/>
    <col min="8446" max="8448" width="3.85546875" style="227" customWidth="1"/>
    <col min="8449" max="8449" width="4" style="227" customWidth="1"/>
    <col min="8450" max="8450" width="4.140625" style="227" customWidth="1"/>
    <col min="8451" max="8453" width="3.85546875" style="227" customWidth="1"/>
    <col min="8454" max="8455" width="4.140625" style="227" customWidth="1"/>
    <col min="8456" max="8459" width="3.85546875" style="227" customWidth="1"/>
    <col min="8460" max="8460" width="4.28515625" style="227" customWidth="1"/>
    <col min="8461" max="8461" width="4.140625" style="227" customWidth="1"/>
    <col min="8462" max="8463" width="3.85546875" style="227" customWidth="1"/>
    <col min="8464" max="8464" width="2.5703125" style="227" customWidth="1"/>
    <col min="8465" max="8465" width="1" style="227" customWidth="1"/>
    <col min="8466" max="8469" width="0" style="227" hidden="1" customWidth="1"/>
    <col min="8470" max="8486" width="5.28515625" style="227" customWidth="1"/>
    <col min="8487" max="8697" width="9.140625" style="227"/>
    <col min="8698" max="8698" width="1" style="227" customWidth="1"/>
    <col min="8699" max="8699" width="2.42578125" style="227" customWidth="1"/>
    <col min="8700" max="8700" width="2" style="227" customWidth="1"/>
    <col min="8701" max="8701" width="24.42578125" style="227" customWidth="1"/>
    <col min="8702" max="8704" width="3.85546875" style="227" customWidth="1"/>
    <col min="8705" max="8705" width="4" style="227" customWidth="1"/>
    <col min="8706" max="8706" width="4.140625" style="227" customWidth="1"/>
    <col min="8707" max="8709" width="3.85546875" style="227" customWidth="1"/>
    <col min="8710" max="8711" width="4.140625" style="227" customWidth="1"/>
    <col min="8712" max="8715" width="3.85546875" style="227" customWidth="1"/>
    <col min="8716" max="8716" width="4.28515625" style="227" customWidth="1"/>
    <col min="8717" max="8717" width="4.140625" style="227" customWidth="1"/>
    <col min="8718" max="8719" width="3.85546875" style="227" customWidth="1"/>
    <col min="8720" max="8720" width="2.5703125" style="227" customWidth="1"/>
    <col min="8721" max="8721" width="1" style="227" customWidth="1"/>
    <col min="8722" max="8725" width="0" style="227" hidden="1" customWidth="1"/>
    <col min="8726" max="8742" width="5.28515625" style="227" customWidth="1"/>
    <col min="8743" max="8953" width="9.140625" style="227"/>
    <col min="8954" max="8954" width="1" style="227" customWidth="1"/>
    <col min="8955" max="8955" width="2.42578125" style="227" customWidth="1"/>
    <col min="8956" max="8956" width="2" style="227" customWidth="1"/>
    <col min="8957" max="8957" width="24.42578125" style="227" customWidth="1"/>
    <col min="8958" max="8960" width="3.85546875" style="227" customWidth="1"/>
    <col min="8961" max="8961" width="4" style="227" customWidth="1"/>
    <col min="8962" max="8962" width="4.140625" style="227" customWidth="1"/>
    <col min="8963" max="8965" width="3.85546875" style="227" customWidth="1"/>
    <col min="8966" max="8967" width="4.140625" style="227" customWidth="1"/>
    <col min="8968" max="8971" width="3.85546875" style="227" customWidth="1"/>
    <col min="8972" max="8972" width="4.28515625" style="227" customWidth="1"/>
    <col min="8973" max="8973" width="4.140625" style="227" customWidth="1"/>
    <col min="8974" max="8975" width="3.85546875" style="227" customWidth="1"/>
    <col min="8976" max="8976" width="2.5703125" style="227" customWidth="1"/>
    <col min="8977" max="8977" width="1" style="227" customWidth="1"/>
    <col min="8978" max="8981" width="0" style="227" hidden="1" customWidth="1"/>
    <col min="8982" max="8998" width="5.28515625" style="227" customWidth="1"/>
    <col min="8999" max="9209" width="9.140625" style="227"/>
    <col min="9210" max="9210" width="1" style="227" customWidth="1"/>
    <col min="9211" max="9211" width="2.42578125" style="227" customWidth="1"/>
    <col min="9212" max="9212" width="2" style="227" customWidth="1"/>
    <col min="9213" max="9213" width="24.42578125" style="227" customWidth="1"/>
    <col min="9214" max="9216" width="3.85546875" style="227" customWidth="1"/>
    <col min="9217" max="9217" width="4" style="227" customWidth="1"/>
    <col min="9218" max="9218" width="4.140625" style="227" customWidth="1"/>
    <col min="9219" max="9221" width="3.85546875" style="227" customWidth="1"/>
    <col min="9222" max="9223" width="4.140625" style="227" customWidth="1"/>
    <col min="9224" max="9227" width="3.85546875" style="227" customWidth="1"/>
    <col min="9228" max="9228" width="4.28515625" style="227" customWidth="1"/>
    <col min="9229" max="9229" width="4.140625" style="227" customWidth="1"/>
    <col min="9230" max="9231" width="3.85546875" style="227" customWidth="1"/>
    <col min="9232" max="9232" width="2.5703125" style="227" customWidth="1"/>
    <col min="9233" max="9233" width="1" style="227" customWidth="1"/>
    <col min="9234" max="9237" width="0" style="227" hidden="1" customWidth="1"/>
    <col min="9238" max="9254" width="5.28515625" style="227" customWidth="1"/>
    <col min="9255" max="9465" width="9.140625" style="227"/>
    <col min="9466" max="9466" width="1" style="227" customWidth="1"/>
    <col min="9467" max="9467" width="2.42578125" style="227" customWidth="1"/>
    <col min="9468" max="9468" width="2" style="227" customWidth="1"/>
    <col min="9469" max="9469" width="24.42578125" style="227" customWidth="1"/>
    <col min="9470" max="9472" width="3.85546875" style="227" customWidth="1"/>
    <col min="9473" max="9473" width="4" style="227" customWidth="1"/>
    <col min="9474" max="9474" width="4.140625" style="227" customWidth="1"/>
    <col min="9475" max="9477" width="3.85546875" style="227" customWidth="1"/>
    <col min="9478" max="9479" width="4.140625" style="227" customWidth="1"/>
    <col min="9480" max="9483" width="3.85546875" style="227" customWidth="1"/>
    <col min="9484" max="9484" width="4.28515625" style="227" customWidth="1"/>
    <col min="9485" max="9485" width="4.140625" style="227" customWidth="1"/>
    <col min="9486" max="9487" width="3.85546875" style="227" customWidth="1"/>
    <col min="9488" max="9488" width="2.5703125" style="227" customWidth="1"/>
    <col min="9489" max="9489" width="1" style="227" customWidth="1"/>
    <col min="9490" max="9493" width="0" style="227" hidden="1" customWidth="1"/>
    <col min="9494" max="9510" width="5.28515625" style="227" customWidth="1"/>
    <col min="9511" max="9721" width="9.140625" style="227"/>
    <col min="9722" max="9722" width="1" style="227" customWidth="1"/>
    <col min="9723" max="9723" width="2.42578125" style="227" customWidth="1"/>
    <col min="9724" max="9724" width="2" style="227" customWidth="1"/>
    <col min="9725" max="9725" width="24.42578125" style="227" customWidth="1"/>
    <col min="9726" max="9728" width="3.85546875" style="227" customWidth="1"/>
    <col min="9729" max="9729" width="4" style="227" customWidth="1"/>
    <col min="9730" max="9730" width="4.140625" style="227" customWidth="1"/>
    <col min="9731" max="9733" width="3.85546875" style="227" customWidth="1"/>
    <col min="9734" max="9735" width="4.140625" style="227" customWidth="1"/>
    <col min="9736" max="9739" width="3.85546875" style="227" customWidth="1"/>
    <col min="9740" max="9740" width="4.28515625" style="227" customWidth="1"/>
    <col min="9741" max="9741" width="4.140625" style="227" customWidth="1"/>
    <col min="9742" max="9743" width="3.85546875" style="227" customWidth="1"/>
    <col min="9744" max="9744" width="2.5703125" style="227" customWidth="1"/>
    <col min="9745" max="9745" width="1" style="227" customWidth="1"/>
    <col min="9746" max="9749" width="0" style="227" hidden="1" customWidth="1"/>
    <col min="9750" max="9766" width="5.28515625" style="227" customWidth="1"/>
    <col min="9767" max="9977" width="9.140625" style="227"/>
    <col min="9978" max="9978" width="1" style="227" customWidth="1"/>
    <col min="9979" max="9979" width="2.42578125" style="227" customWidth="1"/>
    <col min="9980" max="9980" width="2" style="227" customWidth="1"/>
    <col min="9981" max="9981" width="24.42578125" style="227" customWidth="1"/>
    <col min="9982" max="9984" width="3.85546875" style="227" customWidth="1"/>
    <col min="9985" max="9985" width="4" style="227" customWidth="1"/>
    <col min="9986" max="9986" width="4.140625" style="227" customWidth="1"/>
    <col min="9987" max="9989" width="3.85546875" style="227" customWidth="1"/>
    <col min="9990" max="9991" width="4.140625" style="227" customWidth="1"/>
    <col min="9992" max="9995" width="3.85546875" style="227" customWidth="1"/>
    <col min="9996" max="9996" width="4.28515625" style="227" customWidth="1"/>
    <col min="9997" max="9997" width="4.140625" style="227" customWidth="1"/>
    <col min="9998" max="9999" width="3.85546875" style="227" customWidth="1"/>
    <col min="10000" max="10000" width="2.5703125" style="227" customWidth="1"/>
    <col min="10001" max="10001" width="1" style="227" customWidth="1"/>
    <col min="10002" max="10005" width="0" style="227" hidden="1" customWidth="1"/>
    <col min="10006" max="10022" width="5.28515625" style="227" customWidth="1"/>
    <col min="10023" max="10233" width="9.140625" style="227"/>
    <col min="10234" max="10234" width="1" style="227" customWidth="1"/>
    <col min="10235" max="10235" width="2.42578125" style="227" customWidth="1"/>
    <col min="10236" max="10236" width="2" style="227" customWidth="1"/>
    <col min="10237" max="10237" width="24.42578125" style="227" customWidth="1"/>
    <col min="10238" max="10240" width="3.85546875" style="227" customWidth="1"/>
    <col min="10241" max="10241" width="4" style="227" customWidth="1"/>
    <col min="10242" max="10242" width="4.140625" style="227" customWidth="1"/>
    <col min="10243" max="10245" width="3.85546875" style="227" customWidth="1"/>
    <col min="10246" max="10247" width="4.140625" style="227" customWidth="1"/>
    <col min="10248" max="10251" width="3.85546875" style="227" customWidth="1"/>
    <col min="10252" max="10252" width="4.28515625" style="227" customWidth="1"/>
    <col min="10253" max="10253" width="4.140625" style="227" customWidth="1"/>
    <col min="10254" max="10255" width="3.85546875" style="227" customWidth="1"/>
    <col min="10256" max="10256" width="2.5703125" style="227" customWidth="1"/>
    <col min="10257" max="10257" width="1" style="227" customWidth="1"/>
    <col min="10258" max="10261" width="0" style="227" hidden="1" customWidth="1"/>
    <col min="10262" max="10278" width="5.28515625" style="227" customWidth="1"/>
    <col min="10279" max="10489" width="9.140625" style="227"/>
    <col min="10490" max="10490" width="1" style="227" customWidth="1"/>
    <col min="10491" max="10491" width="2.42578125" style="227" customWidth="1"/>
    <col min="10492" max="10492" width="2" style="227" customWidth="1"/>
    <col min="10493" max="10493" width="24.42578125" style="227" customWidth="1"/>
    <col min="10494" max="10496" width="3.85546875" style="227" customWidth="1"/>
    <col min="10497" max="10497" width="4" style="227" customWidth="1"/>
    <col min="10498" max="10498" width="4.140625" style="227" customWidth="1"/>
    <col min="10499" max="10501" width="3.85546875" style="227" customWidth="1"/>
    <col min="10502" max="10503" width="4.140625" style="227" customWidth="1"/>
    <col min="10504" max="10507" width="3.85546875" style="227" customWidth="1"/>
    <col min="10508" max="10508" width="4.28515625" style="227" customWidth="1"/>
    <col min="10509" max="10509" width="4.140625" style="227" customWidth="1"/>
    <col min="10510" max="10511" width="3.85546875" style="227" customWidth="1"/>
    <col min="10512" max="10512" width="2.5703125" style="227" customWidth="1"/>
    <col min="10513" max="10513" width="1" style="227" customWidth="1"/>
    <col min="10514" max="10517" width="0" style="227" hidden="1" customWidth="1"/>
    <col min="10518" max="10534" width="5.28515625" style="227" customWidth="1"/>
    <col min="10535" max="10745" width="9.140625" style="227"/>
    <col min="10746" max="10746" width="1" style="227" customWidth="1"/>
    <col min="10747" max="10747" width="2.42578125" style="227" customWidth="1"/>
    <col min="10748" max="10748" width="2" style="227" customWidth="1"/>
    <col min="10749" max="10749" width="24.42578125" style="227" customWidth="1"/>
    <col min="10750" max="10752" width="3.85546875" style="227" customWidth="1"/>
    <col min="10753" max="10753" width="4" style="227" customWidth="1"/>
    <col min="10754" max="10754" width="4.140625" style="227" customWidth="1"/>
    <col min="10755" max="10757" width="3.85546875" style="227" customWidth="1"/>
    <col min="10758" max="10759" width="4.140625" style="227" customWidth="1"/>
    <col min="10760" max="10763" width="3.85546875" style="227" customWidth="1"/>
    <col min="10764" max="10764" width="4.28515625" style="227" customWidth="1"/>
    <col min="10765" max="10765" width="4.140625" style="227" customWidth="1"/>
    <col min="10766" max="10767" width="3.85546875" style="227" customWidth="1"/>
    <col min="10768" max="10768" width="2.5703125" style="227" customWidth="1"/>
    <col min="10769" max="10769" width="1" style="227" customWidth="1"/>
    <col min="10770" max="10773" width="0" style="227" hidden="1" customWidth="1"/>
    <col min="10774" max="10790" width="5.28515625" style="227" customWidth="1"/>
    <col min="10791" max="11001" width="9.140625" style="227"/>
    <col min="11002" max="11002" width="1" style="227" customWidth="1"/>
    <col min="11003" max="11003" width="2.42578125" style="227" customWidth="1"/>
    <col min="11004" max="11004" width="2" style="227" customWidth="1"/>
    <col min="11005" max="11005" width="24.42578125" style="227" customWidth="1"/>
    <col min="11006" max="11008" width="3.85546875" style="227" customWidth="1"/>
    <col min="11009" max="11009" width="4" style="227" customWidth="1"/>
    <col min="11010" max="11010" width="4.140625" style="227" customWidth="1"/>
    <col min="11011" max="11013" width="3.85546875" style="227" customWidth="1"/>
    <col min="11014" max="11015" width="4.140625" style="227" customWidth="1"/>
    <col min="11016" max="11019" width="3.85546875" style="227" customWidth="1"/>
    <col min="11020" max="11020" width="4.28515625" style="227" customWidth="1"/>
    <col min="11021" max="11021" width="4.140625" style="227" customWidth="1"/>
    <col min="11022" max="11023" width="3.85546875" style="227" customWidth="1"/>
    <col min="11024" max="11024" width="2.5703125" style="227" customWidth="1"/>
    <col min="11025" max="11025" width="1" style="227" customWidth="1"/>
    <col min="11026" max="11029" width="0" style="227" hidden="1" customWidth="1"/>
    <col min="11030" max="11046" width="5.28515625" style="227" customWidth="1"/>
    <col min="11047" max="11257" width="9.140625" style="227"/>
    <col min="11258" max="11258" width="1" style="227" customWidth="1"/>
    <col min="11259" max="11259" width="2.42578125" style="227" customWidth="1"/>
    <col min="11260" max="11260" width="2" style="227" customWidth="1"/>
    <col min="11261" max="11261" width="24.42578125" style="227" customWidth="1"/>
    <col min="11262" max="11264" width="3.85546875" style="227" customWidth="1"/>
    <col min="11265" max="11265" width="4" style="227" customWidth="1"/>
    <col min="11266" max="11266" width="4.140625" style="227" customWidth="1"/>
    <col min="11267" max="11269" width="3.85546875" style="227" customWidth="1"/>
    <col min="11270" max="11271" width="4.140625" style="227" customWidth="1"/>
    <col min="11272" max="11275" width="3.85546875" style="227" customWidth="1"/>
    <col min="11276" max="11276" width="4.28515625" style="227" customWidth="1"/>
    <col min="11277" max="11277" width="4.140625" style="227" customWidth="1"/>
    <col min="11278" max="11279" width="3.85546875" style="227" customWidth="1"/>
    <col min="11280" max="11280" width="2.5703125" style="227" customWidth="1"/>
    <col min="11281" max="11281" width="1" style="227" customWidth="1"/>
    <col min="11282" max="11285" width="0" style="227" hidden="1" customWidth="1"/>
    <col min="11286" max="11302" width="5.28515625" style="227" customWidth="1"/>
    <col min="11303" max="11513" width="9.140625" style="227"/>
    <col min="11514" max="11514" width="1" style="227" customWidth="1"/>
    <col min="11515" max="11515" width="2.42578125" style="227" customWidth="1"/>
    <col min="11516" max="11516" width="2" style="227" customWidth="1"/>
    <col min="11517" max="11517" width="24.42578125" style="227" customWidth="1"/>
    <col min="11518" max="11520" width="3.85546875" style="227" customWidth="1"/>
    <col min="11521" max="11521" width="4" style="227" customWidth="1"/>
    <col min="11522" max="11522" width="4.140625" style="227" customWidth="1"/>
    <col min="11523" max="11525" width="3.85546875" style="227" customWidth="1"/>
    <col min="11526" max="11527" width="4.140625" style="227" customWidth="1"/>
    <col min="11528" max="11531" width="3.85546875" style="227" customWidth="1"/>
    <col min="11532" max="11532" width="4.28515625" style="227" customWidth="1"/>
    <col min="11533" max="11533" width="4.140625" style="227" customWidth="1"/>
    <col min="11534" max="11535" width="3.85546875" style="227" customWidth="1"/>
    <col min="11536" max="11536" width="2.5703125" style="227" customWidth="1"/>
    <col min="11537" max="11537" width="1" style="227" customWidth="1"/>
    <col min="11538" max="11541" width="0" style="227" hidden="1" customWidth="1"/>
    <col min="11542" max="11558" width="5.28515625" style="227" customWidth="1"/>
    <col min="11559" max="11769" width="9.140625" style="227"/>
    <col min="11770" max="11770" width="1" style="227" customWidth="1"/>
    <col min="11771" max="11771" width="2.42578125" style="227" customWidth="1"/>
    <col min="11772" max="11772" width="2" style="227" customWidth="1"/>
    <col min="11773" max="11773" width="24.42578125" style="227" customWidth="1"/>
    <col min="11774" max="11776" width="3.85546875" style="227" customWidth="1"/>
    <col min="11777" max="11777" width="4" style="227" customWidth="1"/>
    <col min="11778" max="11778" width="4.140625" style="227" customWidth="1"/>
    <col min="11779" max="11781" width="3.85546875" style="227" customWidth="1"/>
    <col min="11782" max="11783" width="4.140625" style="227" customWidth="1"/>
    <col min="11784" max="11787" width="3.85546875" style="227" customWidth="1"/>
    <col min="11788" max="11788" width="4.28515625" style="227" customWidth="1"/>
    <col min="11789" max="11789" width="4.140625" style="227" customWidth="1"/>
    <col min="11790" max="11791" width="3.85546875" style="227" customWidth="1"/>
    <col min="11792" max="11792" width="2.5703125" style="227" customWidth="1"/>
    <col min="11793" max="11793" width="1" style="227" customWidth="1"/>
    <col min="11794" max="11797" width="0" style="227" hidden="1" customWidth="1"/>
    <col min="11798" max="11814" width="5.28515625" style="227" customWidth="1"/>
    <col min="11815" max="12025" width="9.140625" style="227"/>
    <col min="12026" max="12026" width="1" style="227" customWidth="1"/>
    <col min="12027" max="12027" width="2.42578125" style="227" customWidth="1"/>
    <col min="12028" max="12028" width="2" style="227" customWidth="1"/>
    <col min="12029" max="12029" width="24.42578125" style="227" customWidth="1"/>
    <col min="12030" max="12032" width="3.85546875" style="227" customWidth="1"/>
    <col min="12033" max="12033" width="4" style="227" customWidth="1"/>
    <col min="12034" max="12034" width="4.140625" style="227" customWidth="1"/>
    <col min="12035" max="12037" width="3.85546875" style="227" customWidth="1"/>
    <col min="12038" max="12039" width="4.140625" style="227" customWidth="1"/>
    <col min="12040" max="12043" width="3.85546875" style="227" customWidth="1"/>
    <col min="12044" max="12044" width="4.28515625" style="227" customWidth="1"/>
    <col min="12045" max="12045" width="4.140625" style="227" customWidth="1"/>
    <col min="12046" max="12047" width="3.85546875" style="227" customWidth="1"/>
    <col min="12048" max="12048" width="2.5703125" style="227" customWidth="1"/>
    <col min="12049" max="12049" width="1" style="227" customWidth="1"/>
    <col min="12050" max="12053" width="0" style="227" hidden="1" customWidth="1"/>
    <col min="12054" max="12070" width="5.28515625" style="227" customWidth="1"/>
    <col min="12071" max="12281" width="9.140625" style="227"/>
    <col min="12282" max="12282" width="1" style="227" customWidth="1"/>
    <col min="12283" max="12283" width="2.42578125" style="227" customWidth="1"/>
    <col min="12284" max="12284" width="2" style="227" customWidth="1"/>
    <col min="12285" max="12285" width="24.42578125" style="227" customWidth="1"/>
    <col min="12286" max="12288" width="3.85546875" style="227" customWidth="1"/>
    <col min="12289" max="12289" width="4" style="227" customWidth="1"/>
    <col min="12290" max="12290" width="4.140625" style="227" customWidth="1"/>
    <col min="12291" max="12293" width="3.85546875" style="227" customWidth="1"/>
    <col min="12294" max="12295" width="4.140625" style="227" customWidth="1"/>
    <col min="12296" max="12299" width="3.85546875" style="227" customWidth="1"/>
    <col min="12300" max="12300" width="4.28515625" style="227" customWidth="1"/>
    <col min="12301" max="12301" width="4.140625" style="227" customWidth="1"/>
    <col min="12302" max="12303" width="3.85546875" style="227" customWidth="1"/>
    <col min="12304" max="12304" width="2.5703125" style="227" customWidth="1"/>
    <col min="12305" max="12305" width="1" style="227" customWidth="1"/>
    <col min="12306" max="12309" width="0" style="227" hidden="1" customWidth="1"/>
    <col min="12310" max="12326" width="5.28515625" style="227" customWidth="1"/>
    <col min="12327" max="12537" width="9.140625" style="227"/>
    <col min="12538" max="12538" width="1" style="227" customWidth="1"/>
    <col min="12539" max="12539" width="2.42578125" style="227" customWidth="1"/>
    <col min="12540" max="12540" width="2" style="227" customWidth="1"/>
    <col min="12541" max="12541" width="24.42578125" style="227" customWidth="1"/>
    <col min="12542" max="12544" width="3.85546875" style="227" customWidth="1"/>
    <col min="12545" max="12545" width="4" style="227" customWidth="1"/>
    <col min="12546" max="12546" width="4.140625" style="227" customWidth="1"/>
    <col min="12547" max="12549" width="3.85546875" style="227" customWidth="1"/>
    <col min="12550" max="12551" width="4.140625" style="227" customWidth="1"/>
    <col min="12552" max="12555" width="3.85546875" style="227" customWidth="1"/>
    <col min="12556" max="12556" width="4.28515625" style="227" customWidth="1"/>
    <col min="12557" max="12557" width="4.140625" style="227" customWidth="1"/>
    <col min="12558" max="12559" width="3.85546875" style="227" customWidth="1"/>
    <col min="12560" max="12560" width="2.5703125" style="227" customWidth="1"/>
    <col min="12561" max="12561" width="1" style="227" customWidth="1"/>
    <col min="12562" max="12565" width="0" style="227" hidden="1" customWidth="1"/>
    <col min="12566" max="12582" width="5.28515625" style="227" customWidth="1"/>
    <col min="12583" max="12793" width="9.140625" style="227"/>
    <col min="12794" max="12794" width="1" style="227" customWidth="1"/>
    <col min="12795" max="12795" width="2.42578125" style="227" customWidth="1"/>
    <col min="12796" max="12796" width="2" style="227" customWidth="1"/>
    <col min="12797" max="12797" width="24.42578125" style="227" customWidth="1"/>
    <col min="12798" max="12800" width="3.85546875" style="227" customWidth="1"/>
    <col min="12801" max="12801" width="4" style="227" customWidth="1"/>
    <col min="12802" max="12802" width="4.140625" style="227" customWidth="1"/>
    <col min="12803" max="12805" width="3.85546875" style="227" customWidth="1"/>
    <col min="12806" max="12807" width="4.140625" style="227" customWidth="1"/>
    <col min="12808" max="12811" width="3.85546875" style="227" customWidth="1"/>
    <col min="12812" max="12812" width="4.28515625" style="227" customWidth="1"/>
    <col min="12813" max="12813" width="4.140625" style="227" customWidth="1"/>
    <col min="12814" max="12815" width="3.85546875" style="227" customWidth="1"/>
    <col min="12816" max="12816" width="2.5703125" style="227" customWidth="1"/>
    <col min="12817" max="12817" width="1" style="227" customWidth="1"/>
    <col min="12818" max="12821" width="0" style="227" hidden="1" customWidth="1"/>
    <col min="12822" max="12838" width="5.28515625" style="227" customWidth="1"/>
    <col min="12839" max="13049" width="9.140625" style="227"/>
    <col min="13050" max="13050" width="1" style="227" customWidth="1"/>
    <col min="13051" max="13051" width="2.42578125" style="227" customWidth="1"/>
    <col min="13052" max="13052" width="2" style="227" customWidth="1"/>
    <col min="13053" max="13053" width="24.42578125" style="227" customWidth="1"/>
    <col min="13054" max="13056" width="3.85546875" style="227" customWidth="1"/>
    <col min="13057" max="13057" width="4" style="227" customWidth="1"/>
    <col min="13058" max="13058" width="4.140625" style="227" customWidth="1"/>
    <col min="13059" max="13061" width="3.85546875" style="227" customWidth="1"/>
    <col min="13062" max="13063" width="4.140625" style="227" customWidth="1"/>
    <col min="13064" max="13067" width="3.85546875" style="227" customWidth="1"/>
    <col min="13068" max="13068" width="4.28515625" style="227" customWidth="1"/>
    <col min="13069" max="13069" width="4.140625" style="227" customWidth="1"/>
    <col min="13070" max="13071" width="3.85546875" style="227" customWidth="1"/>
    <col min="13072" max="13072" width="2.5703125" style="227" customWidth="1"/>
    <col min="13073" max="13073" width="1" style="227" customWidth="1"/>
    <col min="13074" max="13077" width="0" style="227" hidden="1" customWidth="1"/>
    <col min="13078" max="13094" width="5.28515625" style="227" customWidth="1"/>
    <col min="13095" max="13305" width="9.140625" style="227"/>
    <col min="13306" max="13306" width="1" style="227" customWidth="1"/>
    <col min="13307" max="13307" width="2.42578125" style="227" customWidth="1"/>
    <col min="13308" max="13308" width="2" style="227" customWidth="1"/>
    <col min="13309" max="13309" width="24.42578125" style="227" customWidth="1"/>
    <col min="13310" max="13312" width="3.85546875" style="227" customWidth="1"/>
    <col min="13313" max="13313" width="4" style="227" customWidth="1"/>
    <col min="13314" max="13314" width="4.140625" style="227" customWidth="1"/>
    <col min="13315" max="13317" width="3.85546875" style="227" customWidth="1"/>
    <col min="13318" max="13319" width="4.140625" style="227" customWidth="1"/>
    <col min="13320" max="13323" width="3.85546875" style="227" customWidth="1"/>
    <col min="13324" max="13324" width="4.28515625" style="227" customWidth="1"/>
    <col min="13325" max="13325" width="4.140625" style="227" customWidth="1"/>
    <col min="13326" max="13327" width="3.85546875" style="227" customWidth="1"/>
    <col min="13328" max="13328" width="2.5703125" style="227" customWidth="1"/>
    <col min="13329" max="13329" width="1" style="227" customWidth="1"/>
    <col min="13330" max="13333" width="0" style="227" hidden="1" customWidth="1"/>
    <col min="13334" max="13350" width="5.28515625" style="227" customWidth="1"/>
    <col min="13351" max="13561" width="9.140625" style="227"/>
    <col min="13562" max="13562" width="1" style="227" customWidth="1"/>
    <col min="13563" max="13563" width="2.42578125" style="227" customWidth="1"/>
    <col min="13564" max="13564" width="2" style="227" customWidth="1"/>
    <col min="13565" max="13565" width="24.42578125" style="227" customWidth="1"/>
    <col min="13566" max="13568" width="3.85546875" style="227" customWidth="1"/>
    <col min="13569" max="13569" width="4" style="227" customWidth="1"/>
    <col min="13570" max="13570" width="4.140625" style="227" customWidth="1"/>
    <col min="13571" max="13573" width="3.85546875" style="227" customWidth="1"/>
    <col min="13574" max="13575" width="4.140625" style="227" customWidth="1"/>
    <col min="13576" max="13579" width="3.85546875" style="227" customWidth="1"/>
    <col min="13580" max="13580" width="4.28515625" style="227" customWidth="1"/>
    <col min="13581" max="13581" width="4.140625" style="227" customWidth="1"/>
    <col min="13582" max="13583" width="3.85546875" style="227" customWidth="1"/>
    <col min="13584" max="13584" width="2.5703125" style="227" customWidth="1"/>
    <col min="13585" max="13585" width="1" style="227" customWidth="1"/>
    <col min="13586" max="13589" width="0" style="227" hidden="1" customWidth="1"/>
    <col min="13590" max="13606" width="5.28515625" style="227" customWidth="1"/>
    <col min="13607" max="13817" width="9.140625" style="227"/>
    <col min="13818" max="13818" width="1" style="227" customWidth="1"/>
    <col min="13819" max="13819" width="2.42578125" style="227" customWidth="1"/>
    <col min="13820" max="13820" width="2" style="227" customWidth="1"/>
    <col min="13821" max="13821" width="24.42578125" style="227" customWidth="1"/>
    <col min="13822" max="13824" width="3.85546875" style="227" customWidth="1"/>
    <col min="13825" max="13825" width="4" style="227" customWidth="1"/>
    <col min="13826" max="13826" width="4.140625" style="227" customWidth="1"/>
    <col min="13827" max="13829" width="3.85546875" style="227" customWidth="1"/>
    <col min="13830" max="13831" width="4.140625" style="227" customWidth="1"/>
    <col min="13832" max="13835" width="3.85546875" style="227" customWidth="1"/>
    <col min="13836" max="13836" width="4.28515625" style="227" customWidth="1"/>
    <col min="13837" max="13837" width="4.140625" style="227" customWidth="1"/>
    <col min="13838" max="13839" width="3.85546875" style="227" customWidth="1"/>
    <col min="13840" max="13840" width="2.5703125" style="227" customWidth="1"/>
    <col min="13841" max="13841" width="1" style="227" customWidth="1"/>
    <col min="13842" max="13845" width="0" style="227" hidden="1" customWidth="1"/>
    <col min="13846" max="13862" width="5.28515625" style="227" customWidth="1"/>
    <col min="13863" max="14073" width="9.140625" style="227"/>
    <col min="14074" max="14074" width="1" style="227" customWidth="1"/>
    <col min="14075" max="14075" width="2.42578125" style="227" customWidth="1"/>
    <col min="14076" max="14076" width="2" style="227" customWidth="1"/>
    <col min="14077" max="14077" width="24.42578125" style="227" customWidth="1"/>
    <col min="14078" max="14080" width="3.85546875" style="227" customWidth="1"/>
    <col min="14081" max="14081" width="4" style="227" customWidth="1"/>
    <col min="14082" max="14082" width="4.140625" style="227" customWidth="1"/>
    <col min="14083" max="14085" width="3.85546875" style="227" customWidth="1"/>
    <col min="14086" max="14087" width="4.140625" style="227" customWidth="1"/>
    <col min="14088" max="14091" width="3.85546875" style="227" customWidth="1"/>
    <col min="14092" max="14092" width="4.28515625" style="227" customWidth="1"/>
    <col min="14093" max="14093" width="4.140625" style="227" customWidth="1"/>
    <col min="14094" max="14095" width="3.85546875" style="227" customWidth="1"/>
    <col min="14096" max="14096" width="2.5703125" style="227" customWidth="1"/>
    <col min="14097" max="14097" width="1" style="227" customWidth="1"/>
    <col min="14098" max="14101" width="0" style="227" hidden="1" customWidth="1"/>
    <col min="14102" max="14118" width="5.28515625" style="227" customWidth="1"/>
    <col min="14119" max="14329" width="9.140625" style="227"/>
    <col min="14330" max="14330" width="1" style="227" customWidth="1"/>
    <col min="14331" max="14331" width="2.42578125" style="227" customWidth="1"/>
    <col min="14332" max="14332" width="2" style="227" customWidth="1"/>
    <col min="14333" max="14333" width="24.42578125" style="227" customWidth="1"/>
    <col min="14334" max="14336" width="3.85546875" style="227" customWidth="1"/>
    <col min="14337" max="14337" width="4" style="227" customWidth="1"/>
    <col min="14338" max="14338" width="4.140625" style="227" customWidth="1"/>
    <col min="14339" max="14341" width="3.85546875" style="227" customWidth="1"/>
    <col min="14342" max="14343" width="4.140625" style="227" customWidth="1"/>
    <col min="14344" max="14347" width="3.85546875" style="227" customWidth="1"/>
    <col min="14348" max="14348" width="4.28515625" style="227" customWidth="1"/>
    <col min="14349" max="14349" width="4.140625" style="227" customWidth="1"/>
    <col min="14350" max="14351" width="3.85546875" style="227" customWidth="1"/>
    <col min="14352" max="14352" width="2.5703125" style="227" customWidth="1"/>
    <col min="14353" max="14353" width="1" style="227" customWidth="1"/>
    <col min="14354" max="14357" width="0" style="227" hidden="1" customWidth="1"/>
    <col min="14358" max="14374" width="5.28515625" style="227" customWidth="1"/>
    <col min="14375" max="14585" width="9.140625" style="227"/>
    <col min="14586" max="14586" width="1" style="227" customWidth="1"/>
    <col min="14587" max="14587" width="2.42578125" style="227" customWidth="1"/>
    <col min="14588" max="14588" width="2" style="227" customWidth="1"/>
    <col min="14589" max="14589" width="24.42578125" style="227" customWidth="1"/>
    <col min="14590" max="14592" width="3.85546875" style="227" customWidth="1"/>
    <col min="14593" max="14593" width="4" style="227" customWidth="1"/>
    <col min="14594" max="14594" width="4.140625" style="227" customWidth="1"/>
    <col min="14595" max="14597" width="3.85546875" style="227" customWidth="1"/>
    <col min="14598" max="14599" width="4.140625" style="227" customWidth="1"/>
    <col min="14600" max="14603" width="3.85546875" style="227" customWidth="1"/>
    <col min="14604" max="14604" width="4.28515625" style="227" customWidth="1"/>
    <col min="14605" max="14605" width="4.140625" style="227" customWidth="1"/>
    <col min="14606" max="14607" width="3.85546875" style="227" customWidth="1"/>
    <col min="14608" max="14608" width="2.5703125" style="227" customWidth="1"/>
    <col min="14609" max="14609" width="1" style="227" customWidth="1"/>
    <col min="14610" max="14613" width="0" style="227" hidden="1" customWidth="1"/>
    <col min="14614" max="14630" width="5.28515625" style="227" customWidth="1"/>
    <col min="14631" max="14841" width="9.140625" style="227"/>
    <col min="14842" max="14842" width="1" style="227" customWidth="1"/>
    <col min="14843" max="14843" width="2.42578125" style="227" customWidth="1"/>
    <col min="14844" max="14844" width="2" style="227" customWidth="1"/>
    <col min="14845" max="14845" width="24.42578125" style="227" customWidth="1"/>
    <col min="14846" max="14848" width="3.85546875" style="227" customWidth="1"/>
    <col min="14849" max="14849" width="4" style="227" customWidth="1"/>
    <col min="14850" max="14850" width="4.140625" style="227" customWidth="1"/>
    <col min="14851" max="14853" width="3.85546875" style="227" customWidth="1"/>
    <col min="14854" max="14855" width="4.140625" style="227" customWidth="1"/>
    <col min="14856" max="14859" width="3.85546875" style="227" customWidth="1"/>
    <col min="14860" max="14860" width="4.28515625" style="227" customWidth="1"/>
    <col min="14861" max="14861" width="4.140625" style="227" customWidth="1"/>
    <col min="14862" max="14863" width="3.85546875" style="227" customWidth="1"/>
    <col min="14864" max="14864" width="2.5703125" style="227" customWidth="1"/>
    <col min="14865" max="14865" width="1" style="227" customWidth="1"/>
    <col min="14866" max="14869" width="0" style="227" hidden="1" customWidth="1"/>
    <col min="14870" max="14886" width="5.28515625" style="227" customWidth="1"/>
    <col min="14887" max="15097" width="9.140625" style="227"/>
    <col min="15098" max="15098" width="1" style="227" customWidth="1"/>
    <col min="15099" max="15099" width="2.42578125" style="227" customWidth="1"/>
    <col min="15100" max="15100" width="2" style="227" customWidth="1"/>
    <col min="15101" max="15101" width="24.42578125" style="227" customWidth="1"/>
    <col min="15102" max="15104" width="3.85546875" style="227" customWidth="1"/>
    <col min="15105" max="15105" width="4" style="227" customWidth="1"/>
    <col min="15106" max="15106" width="4.140625" style="227" customWidth="1"/>
    <col min="15107" max="15109" width="3.85546875" style="227" customWidth="1"/>
    <col min="15110" max="15111" width="4.140625" style="227" customWidth="1"/>
    <col min="15112" max="15115" width="3.85546875" style="227" customWidth="1"/>
    <col min="15116" max="15116" width="4.28515625" style="227" customWidth="1"/>
    <col min="15117" max="15117" width="4.140625" style="227" customWidth="1"/>
    <col min="15118" max="15119" width="3.85546875" style="227" customWidth="1"/>
    <col min="15120" max="15120" width="2.5703125" style="227" customWidth="1"/>
    <col min="15121" max="15121" width="1" style="227" customWidth="1"/>
    <col min="15122" max="15125" width="0" style="227" hidden="1" customWidth="1"/>
    <col min="15126" max="15142" width="5.28515625" style="227" customWidth="1"/>
    <col min="15143" max="15353" width="9.140625" style="227"/>
    <col min="15354" max="15354" width="1" style="227" customWidth="1"/>
    <col min="15355" max="15355" width="2.42578125" style="227" customWidth="1"/>
    <col min="15356" max="15356" width="2" style="227" customWidth="1"/>
    <col min="15357" max="15357" width="24.42578125" style="227" customWidth="1"/>
    <col min="15358" max="15360" width="3.85546875" style="227" customWidth="1"/>
    <col min="15361" max="15361" width="4" style="227" customWidth="1"/>
    <col min="15362" max="15362" width="4.140625" style="227" customWidth="1"/>
    <col min="15363" max="15365" width="3.85546875" style="227" customWidth="1"/>
    <col min="15366" max="15367" width="4.140625" style="227" customWidth="1"/>
    <col min="15368" max="15371" width="3.85546875" style="227" customWidth="1"/>
    <col min="15372" max="15372" width="4.28515625" style="227" customWidth="1"/>
    <col min="15373" max="15373" width="4.140625" style="227" customWidth="1"/>
    <col min="15374" max="15375" width="3.85546875" style="227" customWidth="1"/>
    <col min="15376" max="15376" width="2.5703125" style="227" customWidth="1"/>
    <col min="15377" max="15377" width="1" style="227" customWidth="1"/>
    <col min="15378" max="15381" width="0" style="227" hidden="1" customWidth="1"/>
    <col min="15382" max="15398" width="5.28515625" style="227" customWidth="1"/>
    <col min="15399" max="15609" width="9.140625" style="227"/>
    <col min="15610" max="15610" width="1" style="227" customWidth="1"/>
    <col min="15611" max="15611" width="2.42578125" style="227" customWidth="1"/>
    <col min="15612" max="15612" width="2" style="227" customWidth="1"/>
    <col min="15613" max="15613" width="24.42578125" style="227" customWidth="1"/>
    <col min="15614" max="15616" width="3.85546875" style="227" customWidth="1"/>
    <col min="15617" max="15617" width="4" style="227" customWidth="1"/>
    <col min="15618" max="15618" width="4.140625" style="227" customWidth="1"/>
    <col min="15619" max="15621" width="3.85546875" style="227" customWidth="1"/>
    <col min="15622" max="15623" width="4.140625" style="227" customWidth="1"/>
    <col min="15624" max="15627" width="3.85546875" style="227" customWidth="1"/>
    <col min="15628" max="15628" width="4.28515625" style="227" customWidth="1"/>
    <col min="15629" max="15629" width="4.140625" style="227" customWidth="1"/>
    <col min="15630" max="15631" width="3.85546875" style="227" customWidth="1"/>
    <col min="15632" max="15632" width="2.5703125" style="227" customWidth="1"/>
    <col min="15633" max="15633" width="1" style="227" customWidth="1"/>
    <col min="15634" max="15637" width="0" style="227" hidden="1" customWidth="1"/>
    <col min="15638" max="15654" width="5.28515625" style="227" customWidth="1"/>
    <col min="15655" max="15865" width="9.140625" style="227"/>
    <col min="15866" max="15866" width="1" style="227" customWidth="1"/>
    <col min="15867" max="15867" width="2.42578125" style="227" customWidth="1"/>
    <col min="15868" max="15868" width="2" style="227" customWidth="1"/>
    <col min="15869" max="15869" width="24.42578125" style="227" customWidth="1"/>
    <col min="15870" max="15872" width="3.85546875" style="227" customWidth="1"/>
    <col min="15873" max="15873" width="4" style="227" customWidth="1"/>
    <col min="15874" max="15874" width="4.140625" style="227" customWidth="1"/>
    <col min="15875" max="15877" width="3.85546875" style="227" customWidth="1"/>
    <col min="15878" max="15879" width="4.140625" style="227" customWidth="1"/>
    <col min="15880" max="15883" width="3.85546875" style="227" customWidth="1"/>
    <col min="15884" max="15884" width="4.28515625" style="227" customWidth="1"/>
    <col min="15885" max="15885" width="4.140625" style="227" customWidth="1"/>
    <col min="15886" max="15887" width="3.85546875" style="227" customWidth="1"/>
    <col min="15888" max="15888" width="2.5703125" style="227" customWidth="1"/>
    <col min="15889" max="15889" width="1" style="227" customWidth="1"/>
    <col min="15890" max="15893" width="0" style="227" hidden="1" customWidth="1"/>
    <col min="15894" max="15910" width="5.28515625" style="227" customWidth="1"/>
    <col min="15911" max="16121" width="9.140625" style="227"/>
    <col min="16122" max="16122" width="1" style="227" customWidth="1"/>
    <col min="16123" max="16123" width="2.42578125" style="227" customWidth="1"/>
    <col min="16124" max="16124" width="2" style="227" customWidth="1"/>
    <col min="16125" max="16125" width="24.42578125" style="227" customWidth="1"/>
    <col min="16126" max="16128" width="3.85546875" style="227" customWidth="1"/>
    <col min="16129" max="16129" width="4" style="227" customWidth="1"/>
    <col min="16130" max="16130" width="4.140625" style="227" customWidth="1"/>
    <col min="16131" max="16133" width="3.85546875" style="227" customWidth="1"/>
    <col min="16134" max="16135" width="4.140625" style="227" customWidth="1"/>
    <col min="16136" max="16139" width="3.85546875" style="227" customWidth="1"/>
    <col min="16140" max="16140" width="4.28515625" style="227" customWidth="1"/>
    <col min="16141" max="16141" width="4.140625" style="227" customWidth="1"/>
    <col min="16142" max="16143" width="3.85546875" style="227" customWidth="1"/>
    <col min="16144" max="16144" width="2.5703125" style="227" customWidth="1"/>
    <col min="16145" max="16145" width="1" style="227" customWidth="1"/>
    <col min="16146" max="16149" width="0" style="227" hidden="1" customWidth="1"/>
    <col min="16150" max="16166" width="5.28515625" style="227" customWidth="1"/>
    <col min="16167" max="16384" width="9.140625" style="227"/>
  </cols>
  <sheetData>
    <row r="1" spans="1:52" ht="13.5" customHeight="1">
      <c r="A1" s="226"/>
      <c r="B1" s="1310" t="s">
        <v>492</v>
      </c>
      <c r="C1" s="1310"/>
      <c r="D1" s="1310"/>
      <c r="E1" s="1310"/>
      <c r="F1" s="1310"/>
      <c r="G1" s="1310"/>
      <c r="H1" s="306"/>
      <c r="I1" s="306"/>
      <c r="J1" s="306"/>
      <c r="K1" s="306"/>
      <c r="L1" s="306"/>
      <c r="M1" s="306"/>
      <c r="N1" s="306"/>
      <c r="O1" s="306"/>
      <c r="P1" s="306"/>
      <c r="Q1" s="306"/>
      <c r="R1" s="306"/>
      <c r="S1" s="306"/>
      <c r="T1" s="306"/>
      <c r="U1" s="306"/>
      <c r="V1" s="306"/>
      <c r="W1" s="306"/>
      <c r="X1" s="306"/>
    </row>
    <row r="2" spans="1:52" ht="6" customHeight="1">
      <c r="A2" s="226"/>
      <c r="B2" s="224"/>
      <c r="C2" s="224"/>
      <c r="D2" s="224"/>
      <c r="E2" s="224"/>
      <c r="F2" s="224"/>
      <c r="G2" s="224"/>
      <c r="H2" s="224"/>
      <c r="I2" s="224"/>
      <c r="J2" s="224"/>
      <c r="K2" s="224"/>
      <c r="L2" s="224"/>
      <c r="M2" s="224"/>
      <c r="N2" s="224"/>
      <c r="O2" s="224"/>
      <c r="P2" s="224"/>
      <c r="Q2" s="224"/>
      <c r="R2" s="224"/>
      <c r="S2" s="224"/>
      <c r="T2" s="224"/>
      <c r="U2" s="224"/>
      <c r="V2" s="224"/>
      <c r="W2" s="224"/>
      <c r="X2" s="307"/>
      <c r="Y2" s="228"/>
    </row>
    <row r="3" spans="1:52" ht="10.5" customHeight="1" thickBot="1">
      <c r="A3" s="226"/>
      <c r="B3" s="228"/>
      <c r="C3" s="228"/>
      <c r="D3" s="228"/>
      <c r="E3" s="228"/>
      <c r="F3" s="228"/>
      <c r="G3" s="228"/>
      <c r="H3" s="228"/>
      <c r="I3" s="228"/>
      <c r="J3" s="228"/>
      <c r="K3" s="228"/>
      <c r="L3" s="228"/>
      <c r="M3" s="228"/>
      <c r="N3" s="228"/>
      <c r="O3" s="228"/>
      <c r="P3" s="228"/>
      <c r="Q3" s="228"/>
      <c r="R3" s="228"/>
      <c r="S3" s="228"/>
      <c r="T3" s="228"/>
      <c r="U3" s="228"/>
      <c r="V3" s="1313" t="s">
        <v>72</v>
      </c>
      <c r="W3" s="1313"/>
      <c r="X3" s="308"/>
      <c r="Y3" s="228"/>
    </row>
    <row r="4" spans="1:52" s="268" customFormat="1" ht="13.5" thickBot="1">
      <c r="A4" s="266"/>
      <c r="B4" s="229"/>
      <c r="C4" s="933" t="s">
        <v>521</v>
      </c>
      <c r="D4" s="934"/>
      <c r="E4" s="934"/>
      <c r="F4" s="934"/>
      <c r="G4" s="934"/>
      <c r="H4" s="934"/>
      <c r="I4" s="934"/>
      <c r="J4" s="934"/>
      <c r="K4" s="934"/>
      <c r="L4" s="934"/>
      <c r="M4" s="934"/>
      <c r="N4" s="934"/>
      <c r="O4" s="934"/>
      <c r="P4" s="934"/>
      <c r="Q4" s="934"/>
      <c r="R4" s="934"/>
      <c r="S4" s="934"/>
      <c r="T4" s="934"/>
      <c r="U4" s="934"/>
      <c r="V4" s="934"/>
      <c r="W4" s="486"/>
      <c r="X4" s="308"/>
      <c r="Y4" s="1314"/>
      <c r="Z4" s="1315"/>
      <c r="AA4" s="1315"/>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row>
    <row r="5" spans="1:52" s="268" customFormat="1" ht="3" customHeight="1">
      <c r="A5" s="266"/>
      <c r="B5" s="229"/>
      <c r="C5" s="269"/>
      <c r="D5" s="269"/>
      <c r="E5" s="269"/>
      <c r="F5" s="269"/>
      <c r="G5" s="269"/>
      <c r="H5" s="269"/>
      <c r="I5" s="269"/>
      <c r="J5" s="269"/>
      <c r="K5" s="269"/>
      <c r="L5" s="269"/>
      <c r="M5" s="269"/>
      <c r="N5" s="269"/>
      <c r="O5" s="269"/>
      <c r="P5" s="269"/>
      <c r="Q5" s="269"/>
      <c r="R5" s="269"/>
      <c r="S5" s="269"/>
      <c r="T5" s="269"/>
      <c r="U5" s="269"/>
      <c r="V5" s="269"/>
      <c r="W5" s="1316"/>
      <c r="X5" s="308"/>
      <c r="Y5" s="1314"/>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row>
    <row r="6" spans="1:52" s="268" customFormat="1" ht="29.25" customHeight="1">
      <c r="A6" s="266"/>
      <c r="B6" s="270"/>
      <c r="C6" s="1527">
        <v>2012</v>
      </c>
      <c r="D6" s="1528"/>
      <c r="E6" s="1317"/>
      <c r="F6" s="1378" t="s">
        <v>64</v>
      </c>
      <c r="G6" s="1378" t="s">
        <v>57</v>
      </c>
      <c r="H6" s="1378" t="s">
        <v>66</v>
      </c>
      <c r="I6" s="1378" t="s">
        <v>522</v>
      </c>
      <c r="J6" s="1378" t="s">
        <v>77</v>
      </c>
      <c r="K6" s="1378" t="s">
        <v>523</v>
      </c>
      <c r="L6" s="1378" t="s">
        <v>58</v>
      </c>
      <c r="M6" s="1378" t="s">
        <v>76</v>
      </c>
      <c r="N6" s="1378" t="s">
        <v>78</v>
      </c>
      <c r="O6" s="1378" t="s">
        <v>62</v>
      </c>
      <c r="P6" s="1378" t="s">
        <v>61</v>
      </c>
      <c r="Q6" s="1378" t="s">
        <v>524</v>
      </c>
      <c r="R6" s="1378" t="s">
        <v>65</v>
      </c>
      <c r="S6" s="1378" t="s">
        <v>525</v>
      </c>
      <c r="T6" s="1378" t="s">
        <v>60</v>
      </c>
      <c r="U6" s="1378" t="s">
        <v>526</v>
      </c>
      <c r="V6" s="1378" t="s">
        <v>69</v>
      </c>
      <c r="W6" s="1378" t="s">
        <v>79</v>
      </c>
      <c r="X6" s="308"/>
      <c r="Y6" s="1314"/>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row>
    <row r="7" spans="1:52" s="268" customFormat="1" ht="3" customHeight="1">
      <c r="A7" s="266"/>
      <c r="B7" s="229"/>
      <c r="C7" s="1318"/>
      <c r="D7" s="1318"/>
      <c r="E7" s="1318"/>
      <c r="F7" s="1319"/>
      <c r="G7" s="1319"/>
      <c r="H7" s="1319"/>
      <c r="I7" s="1319"/>
      <c r="J7" s="1319"/>
      <c r="K7" s="1319"/>
      <c r="L7" s="1319"/>
      <c r="M7" s="1319"/>
      <c r="N7" s="1319"/>
      <c r="O7" s="1319"/>
      <c r="P7" s="1319"/>
      <c r="Q7" s="1319"/>
      <c r="R7" s="1319"/>
      <c r="S7" s="1319"/>
      <c r="T7" s="1319"/>
      <c r="U7" s="1319"/>
      <c r="V7" s="1319"/>
      <c r="W7" s="1319"/>
      <c r="X7" s="308"/>
      <c r="Y7" s="1314"/>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7"/>
    </row>
    <row r="8" spans="1:52" s="1326" customFormat="1" ht="15" customHeight="1">
      <c r="A8" s="1320"/>
      <c r="B8" s="1321"/>
      <c r="C8" s="1322" t="s">
        <v>70</v>
      </c>
      <c r="D8" s="1322"/>
      <c r="E8" s="1322"/>
      <c r="F8" s="1376">
        <v>814.04086857411801</v>
      </c>
      <c r="G8" s="1376">
        <v>763.24835811452112</v>
      </c>
      <c r="H8" s="1376">
        <v>733.04839275631207</v>
      </c>
      <c r="I8" s="1376">
        <v>702.44470030298999</v>
      </c>
      <c r="J8" s="1376">
        <v>710.93857245656704</v>
      </c>
      <c r="K8" s="1376">
        <v>812.1180321302071</v>
      </c>
      <c r="L8" s="1376">
        <v>782.2058064269321</v>
      </c>
      <c r="M8" s="1376">
        <v>790.6002577683621</v>
      </c>
      <c r="N8" s="1376">
        <v>694.57855928350602</v>
      </c>
      <c r="O8" s="1376">
        <v>792.19349937652498</v>
      </c>
      <c r="P8" s="1376">
        <v>1167.6580160847802</v>
      </c>
      <c r="Q8" s="1376">
        <v>755.4183697403181</v>
      </c>
      <c r="R8" s="1376">
        <v>868.82706318074304</v>
      </c>
      <c r="S8" s="1376">
        <v>783.44995652838213</v>
      </c>
      <c r="T8" s="1376">
        <v>963.98564243242708</v>
      </c>
      <c r="U8" s="1376">
        <v>722.48055520348305</v>
      </c>
      <c r="V8" s="1376">
        <v>730.93516690729302</v>
      </c>
      <c r="W8" s="1376">
        <v>739.66164531367804</v>
      </c>
      <c r="X8" s="1323"/>
      <c r="Y8" s="1324"/>
      <c r="Z8" s="1325"/>
      <c r="AA8" s="1325"/>
      <c r="AB8" s="1325"/>
      <c r="AC8" s="1325"/>
      <c r="AD8" s="1325"/>
      <c r="AE8" s="1325"/>
      <c r="AF8" s="1325"/>
      <c r="AG8" s="1325"/>
      <c r="AH8" s="1325"/>
      <c r="AI8" s="1325"/>
      <c r="AJ8" s="1325"/>
      <c r="AK8" s="1325"/>
      <c r="AL8" s="1325"/>
      <c r="AM8" s="1325"/>
      <c r="AN8" s="1325"/>
      <c r="AO8" s="1325"/>
      <c r="AP8" s="1325"/>
      <c r="AQ8" s="1325"/>
      <c r="AR8" s="1325"/>
      <c r="AS8" s="1325"/>
      <c r="AT8" s="1325"/>
      <c r="AU8" s="1325"/>
      <c r="AV8" s="1325"/>
      <c r="AW8" s="1325"/>
      <c r="AX8" s="1325"/>
      <c r="AY8" s="1325"/>
      <c r="AZ8" s="1325"/>
    </row>
    <row r="9" spans="1:52" s="1334" customFormat="1" ht="19.5" customHeight="1">
      <c r="A9" s="1327"/>
      <c r="B9" s="1328"/>
      <c r="C9" s="1329">
        <v>1</v>
      </c>
      <c r="D9" s="1330" t="s">
        <v>527</v>
      </c>
      <c r="E9" s="1330"/>
      <c r="F9" s="1376">
        <v>1836.80554401069</v>
      </c>
      <c r="G9" s="1376">
        <v>1240.5237579617801</v>
      </c>
      <c r="H9" s="1376">
        <v>1471.7656077312201</v>
      </c>
      <c r="I9" s="1376">
        <v>1074.8177700831</v>
      </c>
      <c r="J9" s="1376">
        <v>1338.4985384615402</v>
      </c>
      <c r="K9" s="1376">
        <v>1505.3672738312102</v>
      </c>
      <c r="L9" s="1376">
        <v>1533.7089052287602</v>
      </c>
      <c r="M9" s="1376">
        <v>1459.8300508905902</v>
      </c>
      <c r="N9" s="1376">
        <v>1051.01839155158</v>
      </c>
      <c r="O9" s="1376">
        <v>1401.3059680751201</v>
      </c>
      <c r="P9" s="1376">
        <v>2908.4667548119596</v>
      </c>
      <c r="Q9" s="1376">
        <v>1527.0786025641</v>
      </c>
      <c r="R9" s="1376">
        <v>1945.1181910720002</v>
      </c>
      <c r="S9" s="1376">
        <v>1506.44318298601</v>
      </c>
      <c r="T9" s="1376">
        <v>1966.03498603652</v>
      </c>
      <c r="U9" s="1376">
        <v>1345.23118008186</v>
      </c>
      <c r="V9" s="1376">
        <v>1212.6081721384201</v>
      </c>
      <c r="W9" s="1376">
        <v>1371.3844160583901</v>
      </c>
      <c r="X9" s="1331"/>
      <c r="Y9" s="1332"/>
      <c r="Z9" s="1333"/>
      <c r="AA9" s="1333"/>
      <c r="AB9" s="1333"/>
      <c r="AC9" s="1333"/>
      <c r="AD9" s="1333"/>
      <c r="AE9" s="1333"/>
      <c r="AF9" s="1333"/>
      <c r="AG9" s="1333"/>
      <c r="AH9" s="1333"/>
      <c r="AI9" s="1333"/>
      <c r="AJ9" s="1333"/>
      <c r="AK9" s="1333"/>
      <c r="AL9" s="1333"/>
      <c r="AM9" s="1333"/>
      <c r="AN9" s="1333"/>
      <c r="AO9" s="1333"/>
      <c r="AP9" s="1333"/>
      <c r="AQ9" s="1333"/>
      <c r="AR9" s="1333"/>
      <c r="AS9" s="1333"/>
      <c r="AT9" s="1333"/>
      <c r="AU9" s="1333"/>
      <c r="AV9" s="1333"/>
      <c r="AW9" s="1333"/>
      <c r="AX9" s="1333"/>
      <c r="AY9" s="1333"/>
      <c r="AZ9" s="1333"/>
    </row>
    <row r="10" spans="1:52" s="1341" customFormat="1" ht="29.25" customHeight="1">
      <c r="A10" s="1335"/>
      <c r="B10" s="1336"/>
      <c r="C10" s="1337">
        <v>11</v>
      </c>
      <c r="D10" s="1338" t="s">
        <v>528</v>
      </c>
      <c r="E10" s="1338"/>
      <c r="F10" s="1377">
        <v>2487.5619700000002</v>
      </c>
      <c r="G10" s="1377">
        <v>1209.91142857143</v>
      </c>
      <c r="H10" s="1377">
        <v>1783.7738417618302</v>
      </c>
      <c r="I10" s="1377">
        <v>1447.4081521739101</v>
      </c>
      <c r="J10" s="1377">
        <v>1694.93138461538</v>
      </c>
      <c r="K10" s="1377">
        <v>2009.16256790123</v>
      </c>
      <c r="L10" s="1377">
        <v>1808.3878571428602</v>
      </c>
      <c r="M10" s="1377">
        <v>1691.3527962085302</v>
      </c>
      <c r="N10" s="1377">
        <v>1132.69193370166</v>
      </c>
      <c r="O10" s="1377">
        <v>1671.0092763157902</v>
      </c>
      <c r="P10" s="1377">
        <v>4421.9412112346399</v>
      </c>
      <c r="Q10" s="1377">
        <v>2208.5160869565202</v>
      </c>
      <c r="R10" s="1377">
        <v>2629.9741309904198</v>
      </c>
      <c r="S10" s="1377">
        <v>2012.8842677824302</v>
      </c>
      <c r="T10" s="1377">
        <v>2866.4168807339397</v>
      </c>
      <c r="U10" s="1377">
        <v>1728.02894444444</v>
      </c>
      <c r="V10" s="1377">
        <v>1520.90445544554</v>
      </c>
      <c r="W10" s="1377">
        <v>1557.79196428571</v>
      </c>
      <c r="X10" s="308"/>
      <c r="Y10" s="1339"/>
      <c r="Z10" s="1340"/>
      <c r="AA10" s="1340"/>
      <c r="AB10" s="1340"/>
      <c r="AC10" s="1340"/>
      <c r="AD10" s="1340"/>
      <c r="AE10" s="1340"/>
      <c r="AF10" s="1340"/>
      <c r="AG10" s="1340"/>
      <c r="AH10" s="1340"/>
      <c r="AI10" s="1340"/>
      <c r="AJ10" s="1340"/>
      <c r="AK10" s="1340"/>
      <c r="AL10" s="1340"/>
      <c r="AM10" s="1340"/>
      <c r="AN10" s="1340"/>
      <c r="AO10" s="1340"/>
      <c r="AP10" s="1340"/>
      <c r="AQ10" s="1340"/>
      <c r="AR10" s="1340"/>
      <c r="AS10" s="1340"/>
      <c r="AT10" s="1340"/>
      <c r="AU10" s="1340"/>
      <c r="AV10" s="1340"/>
      <c r="AW10" s="1340"/>
      <c r="AX10" s="1340"/>
      <c r="AY10" s="1340"/>
      <c r="AZ10" s="1340"/>
    </row>
    <row r="11" spans="1:52" s="1341" customFormat="1" ht="9.75" customHeight="1">
      <c r="A11" s="1335"/>
      <c r="B11" s="1336"/>
      <c r="C11" s="1337">
        <v>12</v>
      </c>
      <c r="D11" s="1338" t="s">
        <v>529</v>
      </c>
      <c r="E11" s="1338"/>
      <c r="F11" s="1377">
        <v>2112.2062129583101</v>
      </c>
      <c r="G11" s="1377">
        <v>1464.2325405405402</v>
      </c>
      <c r="H11" s="1377">
        <v>1663.44744218971</v>
      </c>
      <c r="I11" s="1377">
        <v>1196.1721238938101</v>
      </c>
      <c r="J11" s="1377">
        <v>1439.9429296875001</v>
      </c>
      <c r="K11" s="1377">
        <v>1781.8409375000001</v>
      </c>
      <c r="L11" s="1377">
        <v>1875.09848484848</v>
      </c>
      <c r="M11" s="1377">
        <v>1755.6654373024201</v>
      </c>
      <c r="N11" s="1377">
        <v>1137.86512562814</v>
      </c>
      <c r="O11" s="1377">
        <v>1594.69701429773</v>
      </c>
      <c r="P11" s="1377">
        <v>3009.3605585649002</v>
      </c>
      <c r="Q11" s="1377">
        <v>1698.5640211640202</v>
      </c>
      <c r="R11" s="1377">
        <v>2013.42396507937</v>
      </c>
      <c r="S11" s="1377">
        <v>1736.5991937424801</v>
      </c>
      <c r="T11" s="1377">
        <v>2259.34234206471</v>
      </c>
      <c r="U11" s="1377">
        <v>1659.0044290657402</v>
      </c>
      <c r="V11" s="1377">
        <v>1428.1757085020199</v>
      </c>
      <c r="W11" s="1377">
        <v>1623.9634295416001</v>
      </c>
      <c r="X11" s="308"/>
      <c r="Y11" s="1339"/>
      <c r="Z11" s="1340"/>
      <c r="AA11" s="1340"/>
      <c r="AB11" s="1340"/>
      <c r="AC11" s="1340"/>
      <c r="AD11" s="1340"/>
      <c r="AE11" s="1340"/>
      <c r="AF11" s="1340"/>
      <c r="AG11" s="1340"/>
      <c r="AH11" s="1340"/>
      <c r="AI11" s="1340"/>
      <c r="AJ11" s="1340"/>
      <c r="AK11" s="1340"/>
      <c r="AL11" s="1340"/>
      <c r="AM11" s="1340"/>
      <c r="AN11" s="1340"/>
      <c r="AO11" s="1340"/>
      <c r="AP11" s="1340"/>
      <c r="AQ11" s="1340"/>
      <c r="AR11" s="1340"/>
      <c r="AS11" s="1340"/>
      <c r="AT11" s="1340"/>
      <c r="AU11" s="1340"/>
      <c r="AV11" s="1340"/>
      <c r="AW11" s="1340"/>
      <c r="AX11" s="1340"/>
      <c r="AY11" s="1340"/>
      <c r="AZ11" s="1340"/>
    </row>
    <row r="12" spans="1:52" s="1341" customFormat="1" ht="9.75" customHeight="1">
      <c r="A12" s="1335"/>
      <c r="B12" s="1336"/>
      <c r="C12" s="1337">
        <v>13</v>
      </c>
      <c r="D12" s="1338" t="s">
        <v>530</v>
      </c>
      <c r="E12" s="1338"/>
      <c r="F12" s="1377">
        <v>1921.4137808641999</v>
      </c>
      <c r="G12" s="1377">
        <v>1539.1083882783901</v>
      </c>
      <c r="H12" s="1377">
        <v>1630.7966536203501</v>
      </c>
      <c r="I12" s="1377">
        <v>1291.4968161435002</v>
      </c>
      <c r="J12" s="1377">
        <v>1537.5441324921101</v>
      </c>
      <c r="K12" s="1377">
        <v>1674.5733153347701</v>
      </c>
      <c r="L12" s="1377">
        <v>1768.7977283950602</v>
      </c>
      <c r="M12" s="1377">
        <v>1547.6341657810801</v>
      </c>
      <c r="N12" s="1377">
        <v>1212.1886150234698</v>
      </c>
      <c r="O12" s="1377">
        <v>1549.09436264485</v>
      </c>
      <c r="P12" s="1377">
        <v>2630.9799357396805</v>
      </c>
      <c r="Q12" s="1377">
        <v>1660.0350000000001</v>
      </c>
      <c r="R12" s="1377">
        <v>1944.3062418452901</v>
      </c>
      <c r="S12" s="1377">
        <v>1675.0252265542699</v>
      </c>
      <c r="T12" s="1377">
        <v>2021.4004885496201</v>
      </c>
      <c r="U12" s="1377">
        <v>1529.9642105263201</v>
      </c>
      <c r="V12" s="1377">
        <v>1347.83337313433</v>
      </c>
      <c r="W12" s="1377">
        <v>1552.04662482566</v>
      </c>
      <c r="X12" s="308"/>
      <c r="Y12" s="1339"/>
      <c r="Z12" s="1340"/>
      <c r="AA12" s="1340"/>
      <c r="AB12" s="1340"/>
      <c r="AC12" s="1340"/>
      <c r="AD12" s="1340"/>
      <c r="AE12" s="1340"/>
      <c r="AF12" s="1340"/>
      <c r="AG12" s="1340"/>
      <c r="AH12" s="1340"/>
      <c r="AI12" s="1340"/>
      <c r="AJ12" s="1340"/>
      <c r="AK12" s="1340"/>
      <c r="AL12" s="1340"/>
      <c r="AM12" s="1340"/>
      <c r="AN12" s="1340"/>
      <c r="AO12" s="1340"/>
      <c r="AP12" s="1340"/>
      <c r="AQ12" s="1340"/>
      <c r="AR12" s="1340"/>
      <c r="AS12" s="1340"/>
      <c r="AT12" s="1340"/>
      <c r="AU12" s="1340"/>
      <c r="AV12" s="1340"/>
      <c r="AW12" s="1340"/>
      <c r="AX12" s="1340"/>
      <c r="AY12" s="1340"/>
      <c r="AZ12" s="1340"/>
    </row>
    <row r="13" spans="1:52" s="1341" customFormat="1" ht="9.75" customHeight="1">
      <c r="A13" s="1335"/>
      <c r="B13" s="1336"/>
      <c r="C13" s="1337">
        <v>14</v>
      </c>
      <c r="D13" s="1338" t="s">
        <v>531</v>
      </c>
      <c r="E13" s="1338"/>
      <c r="F13" s="1377">
        <v>1080.11432852386</v>
      </c>
      <c r="G13" s="1377">
        <v>895.71561046511601</v>
      </c>
      <c r="H13" s="1377">
        <v>991.69864224137905</v>
      </c>
      <c r="I13" s="1377">
        <v>747.23006802721102</v>
      </c>
      <c r="J13" s="1377">
        <v>936.70777448071203</v>
      </c>
      <c r="K13" s="1377">
        <v>1005.0226311263999</v>
      </c>
      <c r="L13" s="1377">
        <v>1009.38026190476</v>
      </c>
      <c r="M13" s="1377">
        <v>1176.5381888888901</v>
      </c>
      <c r="N13" s="1377">
        <v>814.02091764705904</v>
      </c>
      <c r="O13" s="1377">
        <v>1007.04475811042</v>
      </c>
      <c r="P13" s="1377">
        <v>1901.4031669946601</v>
      </c>
      <c r="Q13" s="1377">
        <v>1021.8996837944701</v>
      </c>
      <c r="R13" s="1377">
        <v>1445.0324747081702</v>
      </c>
      <c r="S13" s="1377">
        <v>1029.8786506024098</v>
      </c>
      <c r="T13" s="1377">
        <v>1217.94344580043</v>
      </c>
      <c r="U13" s="1377">
        <v>916.10189285714307</v>
      </c>
      <c r="V13" s="1377">
        <v>920.52810810810797</v>
      </c>
      <c r="W13" s="1377">
        <v>957.62618932038811</v>
      </c>
      <c r="X13" s="308"/>
      <c r="Y13" s="1339"/>
      <c r="Z13" s="1342"/>
      <c r="AA13" s="1342"/>
      <c r="AB13" s="1342"/>
      <c r="AC13" s="1342"/>
      <c r="AD13" s="1342"/>
      <c r="AE13" s="1342"/>
      <c r="AF13" s="1342"/>
      <c r="AG13" s="1340"/>
      <c r="AH13" s="1340"/>
      <c r="AI13" s="1340"/>
      <c r="AJ13" s="1340"/>
      <c r="AK13" s="1340"/>
      <c r="AL13" s="1340"/>
      <c r="AM13" s="1340"/>
      <c r="AN13" s="1340"/>
      <c r="AO13" s="1340"/>
      <c r="AP13" s="1340"/>
      <c r="AQ13" s="1340"/>
      <c r="AR13" s="1340"/>
      <c r="AS13" s="1340"/>
      <c r="AT13" s="1340"/>
      <c r="AU13" s="1340"/>
      <c r="AV13" s="1340"/>
      <c r="AW13" s="1340"/>
      <c r="AX13" s="1340"/>
      <c r="AY13" s="1340"/>
      <c r="AZ13" s="1340"/>
    </row>
    <row r="14" spans="1:52" s="1341" customFormat="1" ht="10.5" customHeight="1">
      <c r="A14" s="1335"/>
      <c r="B14" s="1336"/>
      <c r="C14" s="1329">
        <v>2</v>
      </c>
      <c r="D14" s="1330" t="s">
        <v>532</v>
      </c>
      <c r="E14" s="1330"/>
      <c r="F14" s="1376">
        <v>1411.6657793028701</v>
      </c>
      <c r="G14" s="1376">
        <v>1453.1607411764701</v>
      </c>
      <c r="H14" s="1376">
        <v>1357.8699606365201</v>
      </c>
      <c r="I14" s="1376">
        <v>1229.3636040609101</v>
      </c>
      <c r="J14" s="1376">
        <v>1258.1011413285801</v>
      </c>
      <c r="K14" s="1376">
        <v>1407.29762410904</v>
      </c>
      <c r="L14" s="1376">
        <v>1320.37491981376</v>
      </c>
      <c r="M14" s="1376">
        <v>1264.17020360779</v>
      </c>
      <c r="N14" s="1376">
        <v>1262.1881558125401</v>
      </c>
      <c r="O14" s="1376">
        <v>1282.1758230514599</v>
      </c>
      <c r="P14" s="1376">
        <v>1771.0007289586802</v>
      </c>
      <c r="Q14" s="1376">
        <v>1256.8750923226401</v>
      </c>
      <c r="R14" s="1376">
        <v>1498.52273381482</v>
      </c>
      <c r="S14" s="1376">
        <v>1311.7650519220301</v>
      </c>
      <c r="T14" s="1376">
        <v>1479.29062013151</v>
      </c>
      <c r="U14" s="1376">
        <v>1340.2630200594401</v>
      </c>
      <c r="V14" s="1376">
        <v>1340.3090497291998</v>
      </c>
      <c r="W14" s="1376">
        <v>1328.37950923113</v>
      </c>
      <c r="X14" s="308"/>
      <c r="Y14" s="1339"/>
      <c r="Z14" s="1342"/>
      <c r="AA14" s="1342"/>
      <c r="AB14" s="1342"/>
      <c r="AC14" s="1342"/>
      <c r="AD14" s="1342"/>
      <c r="AE14" s="1342"/>
      <c r="AF14" s="1342"/>
      <c r="AG14" s="1340"/>
      <c r="AH14" s="1340"/>
      <c r="AI14" s="1340"/>
      <c r="AJ14" s="1340"/>
      <c r="AK14" s="1340"/>
      <c r="AL14" s="1340"/>
      <c r="AM14" s="1340"/>
      <c r="AN14" s="1340"/>
      <c r="AO14" s="1340"/>
      <c r="AP14" s="1340"/>
      <c r="AQ14" s="1340"/>
      <c r="AR14" s="1340"/>
      <c r="AS14" s="1340"/>
      <c r="AT14" s="1340"/>
      <c r="AU14" s="1340"/>
      <c r="AV14" s="1340"/>
      <c r="AW14" s="1340"/>
      <c r="AX14" s="1340"/>
      <c r="AY14" s="1340"/>
      <c r="AZ14" s="1340"/>
    </row>
    <row r="15" spans="1:52" s="1341" customFormat="1" ht="19.5" customHeight="1">
      <c r="A15" s="1335"/>
      <c r="B15" s="1336"/>
      <c r="C15" s="1337">
        <v>21</v>
      </c>
      <c r="D15" s="1338" t="s">
        <v>533</v>
      </c>
      <c r="E15" s="1338"/>
      <c r="F15" s="1377">
        <v>1595.1995920090003</v>
      </c>
      <c r="G15" s="1377">
        <v>1693.1628137651801</v>
      </c>
      <c r="H15" s="1377">
        <v>1461.8430153475799</v>
      </c>
      <c r="I15" s="1377">
        <v>1481.4202266289001</v>
      </c>
      <c r="J15" s="1377">
        <v>1184.3498712446399</v>
      </c>
      <c r="K15" s="1377">
        <v>1565.3550784753402</v>
      </c>
      <c r="L15" s="1377">
        <v>1397.403840399</v>
      </c>
      <c r="M15" s="1377">
        <v>1429.2481687014399</v>
      </c>
      <c r="N15" s="1377">
        <v>1211.04275080906</v>
      </c>
      <c r="O15" s="1377">
        <v>1440.9520625</v>
      </c>
      <c r="P15" s="1377">
        <v>2006.49405442689</v>
      </c>
      <c r="Q15" s="1377">
        <v>1357.2257416267898</v>
      </c>
      <c r="R15" s="1377">
        <v>1691.8948378644</v>
      </c>
      <c r="S15" s="1377">
        <v>1503.2372349448701</v>
      </c>
      <c r="T15" s="1377">
        <v>1926.2779734513299</v>
      </c>
      <c r="U15" s="1377">
        <v>1378.7204368932003</v>
      </c>
      <c r="V15" s="1377">
        <v>1475.81694805195</v>
      </c>
      <c r="W15" s="1377">
        <v>1512.8960374149701</v>
      </c>
      <c r="X15" s="308"/>
      <c r="Y15" s="1339"/>
      <c r="Z15" s="1342"/>
      <c r="AA15" s="1342"/>
      <c r="AB15" s="1342"/>
      <c r="AC15" s="1342"/>
      <c r="AD15" s="1342"/>
      <c r="AE15" s="1342"/>
      <c r="AF15" s="1342"/>
      <c r="AG15" s="1340"/>
      <c r="AH15" s="1340"/>
      <c r="AI15" s="1340"/>
      <c r="AJ15" s="1340"/>
      <c r="AK15" s="1340"/>
      <c r="AL15" s="1340"/>
      <c r="AM15" s="1340"/>
      <c r="AN15" s="1340"/>
      <c r="AO15" s="1340"/>
      <c r="AP15" s="1340"/>
      <c r="AQ15" s="1340"/>
      <c r="AR15" s="1340"/>
      <c r="AS15" s="1340"/>
      <c r="AT15" s="1340"/>
      <c r="AU15" s="1340"/>
      <c r="AV15" s="1340"/>
      <c r="AW15" s="1340"/>
      <c r="AX15" s="1340"/>
      <c r="AY15" s="1340"/>
      <c r="AZ15" s="1340"/>
    </row>
    <row r="16" spans="1:52" s="1341" customFormat="1" ht="9.75" customHeight="1">
      <c r="A16" s="1335"/>
      <c r="B16" s="1336"/>
      <c r="C16" s="1337">
        <v>22</v>
      </c>
      <c r="D16" s="1338" t="s">
        <v>534</v>
      </c>
      <c r="E16" s="1338"/>
      <c r="F16" s="1377">
        <v>1342.9256663941101</v>
      </c>
      <c r="G16" s="1377">
        <v>1339.4441234567901</v>
      </c>
      <c r="H16" s="1377">
        <v>1371.4541892534501</v>
      </c>
      <c r="I16" s="1377">
        <v>1141.21829268293</v>
      </c>
      <c r="J16" s="1377">
        <v>1388.3726544240401</v>
      </c>
      <c r="K16" s="1377">
        <v>1399.2543030009701</v>
      </c>
      <c r="L16" s="1377">
        <v>1301.5973425196901</v>
      </c>
      <c r="M16" s="1377">
        <v>1259.35747259088</v>
      </c>
      <c r="N16" s="1377">
        <v>1263.99201005025</v>
      </c>
      <c r="O16" s="1377">
        <v>1216.1235927152302</v>
      </c>
      <c r="P16" s="1377">
        <v>1574.87325502268</v>
      </c>
      <c r="Q16" s="1377">
        <v>1143.9563461538501</v>
      </c>
      <c r="R16" s="1377">
        <v>1417.54223228346</v>
      </c>
      <c r="S16" s="1377">
        <v>1321.36994457641</v>
      </c>
      <c r="T16" s="1377">
        <v>1307.8279595674701</v>
      </c>
      <c r="U16" s="1377">
        <v>1537.17017038008</v>
      </c>
      <c r="V16" s="1377">
        <v>1458.30402799378</v>
      </c>
      <c r="W16" s="1377">
        <v>1418.9780064308702</v>
      </c>
      <c r="X16" s="308"/>
      <c r="Y16" s="1339"/>
      <c r="Z16" s="1342"/>
      <c r="AA16" s="1342"/>
      <c r="AB16" s="1342"/>
      <c r="AC16" s="1342"/>
      <c r="AD16" s="1342"/>
      <c r="AE16" s="1342"/>
      <c r="AF16" s="1342"/>
      <c r="AG16" s="1340"/>
      <c r="AH16" s="1340"/>
      <c r="AI16" s="1340"/>
      <c r="AJ16" s="1340"/>
      <c r="AK16" s="1340"/>
      <c r="AL16" s="1340"/>
      <c r="AM16" s="1340"/>
      <c r="AN16" s="1340"/>
      <c r="AO16" s="1340"/>
      <c r="AP16" s="1340"/>
      <c r="AQ16" s="1340"/>
      <c r="AR16" s="1340"/>
      <c r="AS16" s="1340"/>
      <c r="AT16" s="1340"/>
      <c r="AU16" s="1340"/>
      <c r="AV16" s="1340"/>
      <c r="AW16" s="1340"/>
      <c r="AX16" s="1340"/>
      <c r="AY16" s="1340"/>
      <c r="AZ16" s="1340"/>
    </row>
    <row r="17" spans="1:52" s="1341" customFormat="1" ht="9.75" customHeight="1">
      <c r="A17" s="1335"/>
      <c r="B17" s="1336"/>
      <c r="C17" s="1337">
        <v>23</v>
      </c>
      <c r="D17" s="1338" t="s">
        <v>535</v>
      </c>
      <c r="E17" s="1338"/>
      <c r="F17" s="1377">
        <v>1380.8422159672502</v>
      </c>
      <c r="G17" s="1377">
        <v>1435.1509446254101</v>
      </c>
      <c r="H17" s="1377">
        <v>1435.9180115037</v>
      </c>
      <c r="I17" s="1377">
        <v>1246.6722421524701</v>
      </c>
      <c r="J17" s="1377">
        <v>1332.2700486618</v>
      </c>
      <c r="K17" s="1377">
        <v>1411.0832044198899</v>
      </c>
      <c r="L17" s="1377">
        <v>1300.1803892215601</v>
      </c>
      <c r="M17" s="1377">
        <v>1200.33371488033</v>
      </c>
      <c r="N17" s="1377">
        <v>1444.8428773584901</v>
      </c>
      <c r="O17" s="1377">
        <v>1390.4543383270902</v>
      </c>
      <c r="P17" s="1377">
        <v>1488.6117663499203</v>
      </c>
      <c r="Q17" s="1377">
        <v>1094.2426457399101</v>
      </c>
      <c r="R17" s="1377">
        <v>1495.2087187557902</v>
      </c>
      <c r="S17" s="1377">
        <v>1340.40588586031</v>
      </c>
      <c r="T17" s="1377">
        <v>1228.90308428246</v>
      </c>
      <c r="U17" s="1377">
        <v>1346.8118888888903</v>
      </c>
      <c r="V17" s="1377">
        <v>1244.6243561643801</v>
      </c>
      <c r="W17" s="1377">
        <v>1222.05898678414</v>
      </c>
      <c r="X17" s="308"/>
      <c r="Y17" s="1339"/>
      <c r="Z17" s="1342"/>
      <c r="AA17" s="1342"/>
      <c r="AB17" s="1342"/>
      <c r="AC17" s="1342"/>
      <c r="AD17" s="1342"/>
      <c r="AE17" s="1342"/>
      <c r="AF17" s="1342"/>
      <c r="AG17" s="1340"/>
      <c r="AH17" s="1340"/>
      <c r="AI17" s="1340"/>
      <c r="AJ17" s="1340"/>
      <c r="AK17" s="1340"/>
      <c r="AL17" s="1340"/>
      <c r="AM17" s="1340"/>
      <c r="AN17" s="1340"/>
      <c r="AO17" s="1340"/>
      <c r="AP17" s="1340"/>
      <c r="AQ17" s="1340"/>
      <c r="AR17" s="1340"/>
      <c r="AS17" s="1340"/>
      <c r="AT17" s="1340"/>
      <c r="AU17" s="1340"/>
      <c r="AV17" s="1340"/>
      <c r="AW17" s="1340"/>
      <c r="AX17" s="1340"/>
      <c r="AY17" s="1340"/>
      <c r="AZ17" s="1340"/>
    </row>
    <row r="18" spans="1:52" s="1341" customFormat="1" ht="19.5" customHeight="1">
      <c r="A18" s="1335"/>
      <c r="B18" s="1336"/>
      <c r="C18" s="1337">
        <v>24</v>
      </c>
      <c r="D18" s="1338" t="s">
        <v>536</v>
      </c>
      <c r="E18" s="1338"/>
      <c r="F18" s="1377">
        <v>1324.6912809917401</v>
      </c>
      <c r="G18" s="1377">
        <v>1320.9216738197401</v>
      </c>
      <c r="H18" s="1377">
        <v>1225.7676272040301</v>
      </c>
      <c r="I18" s="1377">
        <v>1097.8558536585401</v>
      </c>
      <c r="J18" s="1377">
        <v>1260.04184415584</v>
      </c>
      <c r="K18" s="1377">
        <v>1339.72058733791</v>
      </c>
      <c r="L18" s="1377">
        <v>1378.0223054754999</v>
      </c>
      <c r="M18" s="1377">
        <v>1247.0882236248901</v>
      </c>
      <c r="N18" s="1377">
        <v>1259.5811673151802</v>
      </c>
      <c r="O18" s="1377">
        <v>1156.6360994560998</v>
      </c>
      <c r="P18" s="1377">
        <v>1852.5259786885199</v>
      </c>
      <c r="Q18" s="1377">
        <v>1451.79342007435</v>
      </c>
      <c r="R18" s="1377">
        <v>1431.7357398452602</v>
      </c>
      <c r="S18" s="1377">
        <v>1220.2109297725001</v>
      </c>
      <c r="T18" s="1377">
        <v>1571.4063480392201</v>
      </c>
      <c r="U18" s="1377">
        <v>1149.1385677749402</v>
      </c>
      <c r="V18" s="1377">
        <v>1230.3159615384602</v>
      </c>
      <c r="W18" s="1377">
        <v>1168.02198174707</v>
      </c>
      <c r="X18" s="308"/>
      <c r="Y18" s="1339"/>
      <c r="Z18" s="1342"/>
      <c r="AA18" s="1342"/>
      <c r="AB18" s="1342"/>
      <c r="AC18" s="1342"/>
      <c r="AD18" s="1342"/>
      <c r="AE18" s="1342"/>
      <c r="AF18" s="1342"/>
      <c r="AG18" s="1340"/>
      <c r="AH18" s="1340"/>
      <c r="AI18" s="1340"/>
      <c r="AJ18" s="1340"/>
      <c r="AK18" s="1340"/>
      <c r="AL18" s="1340"/>
      <c r="AM18" s="1340"/>
      <c r="AN18" s="1340"/>
      <c r="AO18" s="1340"/>
      <c r="AP18" s="1340"/>
      <c r="AQ18" s="1340"/>
      <c r="AR18" s="1340"/>
      <c r="AS18" s="1340"/>
      <c r="AT18" s="1340"/>
      <c r="AU18" s="1340"/>
      <c r="AV18" s="1340"/>
      <c r="AW18" s="1340"/>
      <c r="AX18" s="1340"/>
      <c r="AY18" s="1340"/>
      <c r="AZ18" s="1340"/>
    </row>
    <row r="19" spans="1:52" s="1341" customFormat="1" ht="19.5" customHeight="1">
      <c r="A19" s="1335"/>
      <c r="B19" s="1336"/>
      <c r="C19" s="1337">
        <v>25</v>
      </c>
      <c r="D19" s="1338" t="s">
        <v>537</v>
      </c>
      <c r="E19" s="1338"/>
      <c r="F19" s="1377">
        <v>1336.8185938945401</v>
      </c>
      <c r="G19" s="1377">
        <v>1439.3157142857101</v>
      </c>
      <c r="H19" s="1377">
        <v>1364.39651843818</v>
      </c>
      <c r="I19" s="1377">
        <v>1112.100625</v>
      </c>
      <c r="J19" s="1377">
        <v>1128.6502054794501</v>
      </c>
      <c r="K19" s="1377">
        <v>1288.33235735736</v>
      </c>
      <c r="L19" s="1377">
        <v>1381.0413675213701</v>
      </c>
      <c r="M19" s="1377">
        <v>1310.9049337748299</v>
      </c>
      <c r="N19" s="1377">
        <v>1148.8812499999999</v>
      </c>
      <c r="O19" s="1377">
        <v>1175.8398880597001</v>
      </c>
      <c r="P19" s="1377">
        <v>1687.1994633121299</v>
      </c>
      <c r="Q19" s="1377">
        <v>1753.15</v>
      </c>
      <c r="R19" s="1377">
        <v>1462.52739795918</v>
      </c>
      <c r="S19" s="1377">
        <v>1312.3562376237601</v>
      </c>
      <c r="T19" s="1377">
        <v>1558.2645499181701</v>
      </c>
      <c r="U19" s="1377">
        <v>1179.2836842105301</v>
      </c>
      <c r="V19" s="1377">
        <v>1333.5411290322602</v>
      </c>
      <c r="W19" s="1377">
        <v>1148.6447311828001</v>
      </c>
      <c r="X19" s="308"/>
      <c r="Y19" s="1339"/>
      <c r="Z19" s="1342"/>
      <c r="AA19" s="1342"/>
      <c r="AB19" s="1342"/>
      <c r="AC19" s="1342"/>
      <c r="AD19" s="1342"/>
      <c r="AE19" s="1342"/>
      <c r="AF19" s="1342"/>
      <c r="AG19" s="1340"/>
      <c r="AH19" s="1340"/>
      <c r="AI19" s="1340"/>
      <c r="AJ19" s="1340"/>
      <c r="AK19" s="1340"/>
      <c r="AL19" s="1340"/>
      <c r="AM19" s="1340"/>
      <c r="AN19" s="1340"/>
      <c r="AO19" s="1340"/>
      <c r="AP19" s="1340"/>
      <c r="AQ19" s="1340"/>
      <c r="AR19" s="1340"/>
      <c r="AS19" s="1340"/>
      <c r="AT19" s="1340"/>
      <c r="AU19" s="1340"/>
      <c r="AV19" s="1340"/>
      <c r="AW19" s="1340"/>
      <c r="AX19" s="1340"/>
      <c r="AY19" s="1340"/>
      <c r="AZ19" s="1340"/>
    </row>
    <row r="20" spans="1:52" s="1341" customFormat="1" ht="19.5" customHeight="1">
      <c r="A20" s="1335"/>
      <c r="B20" s="1336"/>
      <c r="C20" s="1337">
        <v>26</v>
      </c>
      <c r="D20" s="1338" t="s">
        <v>538</v>
      </c>
      <c r="E20" s="1338"/>
      <c r="F20" s="1377">
        <v>1192.44022140221</v>
      </c>
      <c r="G20" s="1377">
        <v>1274.91404040404</v>
      </c>
      <c r="H20" s="1377">
        <v>1095.4373913043501</v>
      </c>
      <c r="I20" s="1377">
        <v>960.73847560975605</v>
      </c>
      <c r="J20" s="1377">
        <v>1020.83292372881</v>
      </c>
      <c r="K20" s="1377">
        <v>1293.97651162791</v>
      </c>
      <c r="L20" s="1377">
        <v>1135.8340707964601</v>
      </c>
      <c r="M20" s="1377">
        <v>1139.0135581787499</v>
      </c>
      <c r="N20" s="1377">
        <v>1001.8124215246601</v>
      </c>
      <c r="O20" s="1377">
        <v>966.75067431850812</v>
      </c>
      <c r="P20" s="1377">
        <v>1788.4921780450002</v>
      </c>
      <c r="Q20" s="1377">
        <v>1003.984</v>
      </c>
      <c r="R20" s="1377">
        <v>1383.5949490343301</v>
      </c>
      <c r="S20" s="1377">
        <v>1040.4631969697</v>
      </c>
      <c r="T20" s="1377">
        <v>1201.48341509434</v>
      </c>
      <c r="U20" s="1377">
        <v>1033.1734385964903</v>
      </c>
      <c r="V20" s="1377">
        <v>1028.45677824268</v>
      </c>
      <c r="W20" s="1377">
        <v>1192.7625932835799</v>
      </c>
      <c r="X20" s="308"/>
      <c r="Y20" s="1339"/>
      <c r="Z20" s="1342"/>
      <c r="AA20" s="1342"/>
      <c r="AB20" s="1342"/>
      <c r="AC20" s="1342"/>
      <c r="AD20" s="1342"/>
      <c r="AE20" s="1342"/>
      <c r="AF20" s="1342"/>
      <c r="AG20" s="1340"/>
      <c r="AH20" s="1340"/>
      <c r="AI20" s="1340"/>
      <c r="AJ20" s="1340"/>
      <c r="AK20" s="1340"/>
      <c r="AL20" s="1340"/>
      <c r="AM20" s="1340"/>
      <c r="AN20" s="1340"/>
      <c r="AO20" s="1340"/>
      <c r="AP20" s="1340"/>
      <c r="AQ20" s="1340"/>
      <c r="AR20" s="1340"/>
      <c r="AS20" s="1340"/>
      <c r="AT20" s="1340"/>
      <c r="AU20" s="1340"/>
      <c r="AV20" s="1340"/>
      <c r="AW20" s="1340"/>
      <c r="AX20" s="1340"/>
      <c r="AY20" s="1340"/>
      <c r="AZ20" s="1340"/>
    </row>
    <row r="21" spans="1:52" s="1341" customFormat="1" ht="10.5" customHeight="1">
      <c r="A21" s="1335"/>
      <c r="B21" s="1336"/>
      <c r="C21" s="1329">
        <v>3</v>
      </c>
      <c r="D21" s="1330" t="s">
        <v>539</v>
      </c>
      <c r="E21" s="1330"/>
      <c r="F21" s="1376">
        <v>1111.58852812395</v>
      </c>
      <c r="G21" s="1376">
        <v>1004.52661674986</v>
      </c>
      <c r="H21" s="1376">
        <v>1016.76729282806</v>
      </c>
      <c r="I21" s="1376">
        <v>953.63367028493906</v>
      </c>
      <c r="J21" s="1376">
        <v>923.10887090842209</v>
      </c>
      <c r="K21" s="1376">
        <v>1002.96598853086</v>
      </c>
      <c r="L21" s="1376">
        <v>1041.4791271506501</v>
      </c>
      <c r="M21" s="1376">
        <v>1061.7439328878099</v>
      </c>
      <c r="N21" s="1376">
        <v>878.17335230506501</v>
      </c>
      <c r="O21" s="1376">
        <v>999.12566390041513</v>
      </c>
      <c r="P21" s="1376">
        <v>1390.2840510382202</v>
      </c>
      <c r="Q21" s="1376">
        <v>1017.1234010152301</v>
      </c>
      <c r="R21" s="1376">
        <v>1144.8111681617702</v>
      </c>
      <c r="S21" s="1376">
        <v>1022.31912858193</v>
      </c>
      <c r="T21" s="1376">
        <v>1602.4416188556402</v>
      </c>
      <c r="U21" s="1376">
        <v>936.04573051435807</v>
      </c>
      <c r="V21" s="1376">
        <v>955.90561127029605</v>
      </c>
      <c r="W21" s="1376">
        <v>958.86751330331606</v>
      </c>
      <c r="X21" s="308"/>
      <c r="Y21" s="1339"/>
      <c r="Z21" s="1342"/>
      <c r="AA21" s="1342"/>
      <c r="AB21" s="1342"/>
      <c r="AC21" s="1342"/>
      <c r="AD21" s="1342"/>
      <c r="AE21" s="1342"/>
      <c r="AF21" s="1342"/>
      <c r="AG21" s="1340"/>
      <c r="AH21" s="1340"/>
      <c r="AI21" s="1340"/>
      <c r="AJ21" s="1340"/>
      <c r="AK21" s="1340"/>
      <c r="AL21" s="1340"/>
      <c r="AM21" s="1340"/>
      <c r="AN21" s="1340"/>
      <c r="AO21" s="1340"/>
      <c r="AP21" s="1340"/>
      <c r="AQ21" s="1340"/>
      <c r="AR21" s="1340"/>
      <c r="AS21" s="1340"/>
      <c r="AT21" s="1340"/>
      <c r="AU21" s="1340"/>
      <c r="AV21" s="1340"/>
      <c r="AW21" s="1340"/>
      <c r="AX21" s="1340"/>
      <c r="AY21" s="1340"/>
      <c r="AZ21" s="1340"/>
    </row>
    <row r="22" spans="1:52" s="1341" customFormat="1" ht="19.5" customHeight="1">
      <c r="A22" s="1335"/>
      <c r="B22" s="1336"/>
      <c r="C22" s="1337">
        <v>31</v>
      </c>
      <c r="D22" s="1338" t="s">
        <v>540</v>
      </c>
      <c r="E22" s="1338"/>
      <c r="F22" s="1377">
        <v>1132.0083996671799</v>
      </c>
      <c r="G22" s="1377">
        <v>1099.4685130718999</v>
      </c>
      <c r="H22" s="1377">
        <v>947.09017646295604</v>
      </c>
      <c r="I22" s="1377">
        <v>949.76654054054109</v>
      </c>
      <c r="J22" s="1377">
        <v>934.66883859948803</v>
      </c>
      <c r="K22" s="1377">
        <v>1067.3767970204799</v>
      </c>
      <c r="L22" s="1377">
        <v>1121.77783372365</v>
      </c>
      <c r="M22" s="1377">
        <v>1021.9941849711</v>
      </c>
      <c r="N22" s="1377">
        <v>887.05752475247505</v>
      </c>
      <c r="O22" s="1377">
        <v>1055.1765223771099</v>
      </c>
      <c r="P22" s="1377">
        <v>1475.9574089107</v>
      </c>
      <c r="Q22" s="1377">
        <v>1136.7105158069901</v>
      </c>
      <c r="R22" s="1377">
        <v>1067.7260773400801</v>
      </c>
      <c r="S22" s="1377">
        <v>1037.3110565635002</v>
      </c>
      <c r="T22" s="1377">
        <v>1240.3148874488402</v>
      </c>
      <c r="U22" s="1377">
        <v>941.11916779431704</v>
      </c>
      <c r="V22" s="1377">
        <v>1001.3425741239901</v>
      </c>
      <c r="W22" s="1377">
        <v>967.69069223573399</v>
      </c>
      <c r="X22" s="308"/>
      <c r="Y22" s="1339"/>
      <c r="Z22" s="1342"/>
      <c r="AA22" s="1342"/>
      <c r="AB22" s="1342"/>
      <c r="AC22" s="1342"/>
      <c r="AD22" s="1342"/>
      <c r="AE22" s="1342"/>
      <c r="AF22" s="1342"/>
      <c r="AG22" s="1340"/>
      <c r="AH22" s="1340"/>
      <c r="AI22" s="1340"/>
      <c r="AJ22" s="1340"/>
      <c r="AK22" s="1340"/>
      <c r="AL22" s="1340"/>
      <c r="AM22" s="1340"/>
      <c r="AN22" s="1340"/>
      <c r="AO22" s="1340"/>
      <c r="AP22" s="1340"/>
      <c r="AQ22" s="1340"/>
      <c r="AR22" s="1340"/>
      <c r="AS22" s="1340"/>
      <c r="AT22" s="1340"/>
      <c r="AU22" s="1340"/>
      <c r="AV22" s="1340"/>
      <c r="AW22" s="1340"/>
      <c r="AX22" s="1340"/>
      <c r="AY22" s="1340"/>
      <c r="AZ22" s="1340"/>
    </row>
    <row r="23" spans="1:52" s="1341" customFormat="1" ht="12" customHeight="1">
      <c r="A23" s="1335"/>
      <c r="B23" s="1336"/>
      <c r="C23" s="1337">
        <v>32</v>
      </c>
      <c r="D23" s="1338" t="s">
        <v>541</v>
      </c>
      <c r="E23" s="1338"/>
      <c r="F23" s="1377">
        <v>857.75752525252506</v>
      </c>
      <c r="G23" s="1377">
        <v>877.07976331360896</v>
      </c>
      <c r="H23" s="1377">
        <v>850.40077996195305</v>
      </c>
      <c r="I23" s="1377">
        <v>852.25588235294106</v>
      </c>
      <c r="J23" s="1377">
        <v>834.8719841269841</v>
      </c>
      <c r="K23" s="1377">
        <v>853.65820224719107</v>
      </c>
      <c r="L23" s="1377">
        <v>889.7700563380281</v>
      </c>
      <c r="M23" s="1377">
        <v>860.11697907188397</v>
      </c>
      <c r="N23" s="1377">
        <v>784.40118644067809</v>
      </c>
      <c r="O23" s="1377">
        <v>868.71904034896409</v>
      </c>
      <c r="P23" s="1377">
        <v>1026.9698769041399</v>
      </c>
      <c r="Q23" s="1377">
        <v>815.51357954545506</v>
      </c>
      <c r="R23" s="1377">
        <v>873.42913991094406</v>
      </c>
      <c r="S23" s="1377">
        <v>890.19167295597504</v>
      </c>
      <c r="T23" s="1377">
        <v>913.38289971346705</v>
      </c>
      <c r="U23" s="1377">
        <v>840.81559322033911</v>
      </c>
      <c r="V23" s="1377">
        <v>870.72754950495005</v>
      </c>
      <c r="W23" s="1377">
        <v>852.61857566765605</v>
      </c>
      <c r="X23" s="308"/>
      <c r="Y23" s="1339"/>
      <c r="Z23" s="1342"/>
      <c r="AA23" s="1342"/>
      <c r="AB23" s="1342"/>
      <c r="AC23" s="1342"/>
      <c r="AD23" s="1342"/>
      <c r="AE23" s="1342"/>
      <c r="AF23" s="1342"/>
      <c r="AG23" s="1340"/>
      <c r="AH23" s="1340"/>
      <c r="AI23" s="1340"/>
      <c r="AJ23" s="1340"/>
      <c r="AK23" s="1340"/>
      <c r="AL23" s="1340"/>
      <c r="AM23" s="1340"/>
      <c r="AN23" s="1340"/>
      <c r="AO23" s="1340"/>
      <c r="AP23" s="1340"/>
      <c r="AQ23" s="1340"/>
      <c r="AR23" s="1340"/>
      <c r="AS23" s="1340"/>
      <c r="AT23" s="1340"/>
      <c r="AU23" s="1340"/>
      <c r="AV23" s="1340"/>
      <c r="AW23" s="1340"/>
      <c r="AX23" s="1340"/>
      <c r="AY23" s="1340"/>
      <c r="AZ23" s="1340"/>
    </row>
    <row r="24" spans="1:52" s="1341" customFormat="1" ht="19.5" customHeight="1">
      <c r="A24" s="1335"/>
      <c r="B24" s="1336"/>
      <c r="C24" s="1337">
        <v>33</v>
      </c>
      <c r="D24" s="1338" t="s">
        <v>542</v>
      </c>
      <c r="E24" s="1338"/>
      <c r="F24" s="1377">
        <v>1158.2585058365801</v>
      </c>
      <c r="G24" s="1377">
        <v>1003.53075780089</v>
      </c>
      <c r="H24" s="1377">
        <v>1017.61626340882</v>
      </c>
      <c r="I24" s="1377">
        <v>1014.7098571428601</v>
      </c>
      <c r="J24" s="1377">
        <v>1032.40871501272</v>
      </c>
      <c r="K24" s="1377">
        <v>1021.6180756271101</v>
      </c>
      <c r="L24" s="1377">
        <v>1046.7376321585903</v>
      </c>
      <c r="M24" s="1377">
        <v>1082.4025248508901</v>
      </c>
      <c r="N24" s="1377">
        <v>949.52060064935108</v>
      </c>
      <c r="O24" s="1377">
        <v>1012.08642271293</v>
      </c>
      <c r="P24" s="1377">
        <v>1466.9730427508803</v>
      </c>
      <c r="Q24" s="1377">
        <v>1004.5824553571399</v>
      </c>
      <c r="R24" s="1377">
        <v>1195.1139654045101</v>
      </c>
      <c r="S24" s="1377">
        <v>1092.05088340629</v>
      </c>
      <c r="T24" s="1377">
        <v>1245.06375870647</v>
      </c>
      <c r="U24" s="1377">
        <v>987.34016483516507</v>
      </c>
      <c r="V24" s="1377">
        <v>971.09873362445398</v>
      </c>
      <c r="W24" s="1377">
        <v>1004.58857943925</v>
      </c>
      <c r="X24" s="308"/>
      <c r="Y24" s="1339"/>
      <c r="Z24" s="1342"/>
      <c r="AA24" s="1342"/>
      <c r="AB24" s="1342"/>
      <c r="AC24" s="1342"/>
      <c r="AD24" s="1342"/>
      <c r="AE24" s="1342"/>
      <c r="AF24" s="1342"/>
      <c r="AG24" s="1340"/>
      <c r="AH24" s="1340"/>
      <c r="AI24" s="1340"/>
      <c r="AJ24" s="1340"/>
      <c r="AK24" s="1340"/>
      <c r="AL24" s="1340"/>
      <c r="AM24" s="1340"/>
      <c r="AN24" s="1340"/>
      <c r="AO24" s="1340"/>
      <c r="AP24" s="1340"/>
      <c r="AQ24" s="1340"/>
      <c r="AR24" s="1340"/>
      <c r="AS24" s="1340"/>
      <c r="AT24" s="1340"/>
      <c r="AU24" s="1340"/>
      <c r="AV24" s="1340"/>
      <c r="AW24" s="1340"/>
      <c r="AX24" s="1340"/>
      <c r="AY24" s="1340"/>
      <c r="AZ24" s="1340"/>
    </row>
    <row r="25" spans="1:52" s="1341" customFormat="1" ht="19.5" customHeight="1">
      <c r="A25" s="1335"/>
      <c r="B25" s="1336"/>
      <c r="C25" s="1337">
        <v>34</v>
      </c>
      <c r="D25" s="1338" t="s">
        <v>543</v>
      </c>
      <c r="E25" s="1338"/>
      <c r="F25" s="1377">
        <v>1159.9457389635302</v>
      </c>
      <c r="G25" s="1377">
        <v>881.25151162790712</v>
      </c>
      <c r="H25" s="1377">
        <v>2134.8610416666702</v>
      </c>
      <c r="I25" s="1377">
        <v>726.41600000000005</v>
      </c>
      <c r="J25" s="1377">
        <v>690.8775647668391</v>
      </c>
      <c r="K25" s="1377">
        <v>864.88217303822898</v>
      </c>
      <c r="L25" s="1377">
        <v>947.38356643356599</v>
      </c>
      <c r="M25" s="1377">
        <v>1455.6095491143301</v>
      </c>
      <c r="N25" s="1377">
        <v>753.99522222222208</v>
      </c>
      <c r="O25" s="1377">
        <v>795.53116279069809</v>
      </c>
      <c r="P25" s="1377">
        <v>1106.97724447101</v>
      </c>
      <c r="Q25" s="1377">
        <v>749.58020833333296</v>
      </c>
      <c r="R25" s="1377">
        <v>1952.4995039908802</v>
      </c>
      <c r="S25" s="1377">
        <v>782.04490196078393</v>
      </c>
      <c r="T25" s="1377">
        <v>10860.328422939099</v>
      </c>
      <c r="U25" s="1377">
        <v>840.77297101449312</v>
      </c>
      <c r="V25" s="1377">
        <v>921.33829629629599</v>
      </c>
      <c r="W25" s="1377">
        <v>785.17857142857099</v>
      </c>
      <c r="X25" s="308"/>
      <c r="Y25" s="1339"/>
      <c r="Z25" s="1342"/>
      <c r="AA25" s="1342"/>
      <c r="AB25" s="1342"/>
      <c r="AC25" s="1342"/>
      <c r="AD25" s="1342"/>
      <c r="AE25" s="1342"/>
      <c r="AF25" s="1342"/>
      <c r="AG25" s="1340"/>
      <c r="AH25" s="1340"/>
      <c r="AI25" s="1340"/>
      <c r="AJ25" s="1340"/>
      <c r="AK25" s="1340"/>
      <c r="AL25" s="1340"/>
      <c r="AM25" s="1340"/>
      <c r="AN25" s="1340"/>
      <c r="AO25" s="1340"/>
      <c r="AP25" s="1340"/>
      <c r="AQ25" s="1340"/>
      <c r="AR25" s="1340"/>
      <c r="AS25" s="1340"/>
      <c r="AT25" s="1340"/>
      <c r="AU25" s="1340"/>
      <c r="AV25" s="1340"/>
      <c r="AW25" s="1340"/>
      <c r="AX25" s="1340"/>
      <c r="AY25" s="1340"/>
      <c r="AZ25" s="1340"/>
    </row>
    <row r="26" spans="1:52" s="1341" customFormat="1" ht="19.5" customHeight="1">
      <c r="A26" s="1335"/>
      <c r="B26" s="1336"/>
      <c r="C26" s="1337">
        <v>35</v>
      </c>
      <c r="D26" s="1338" t="s">
        <v>544</v>
      </c>
      <c r="E26" s="1338"/>
      <c r="F26" s="1377">
        <v>970.47482802547813</v>
      </c>
      <c r="G26" s="1377">
        <v>964.57414893616999</v>
      </c>
      <c r="H26" s="1377">
        <v>944.40302616609802</v>
      </c>
      <c r="I26" s="1377">
        <v>1044.328</v>
      </c>
      <c r="J26" s="1377">
        <v>811.736020942408</v>
      </c>
      <c r="K26" s="1377">
        <v>1016.1809429280401</v>
      </c>
      <c r="L26" s="1377">
        <v>992.39430894308907</v>
      </c>
      <c r="M26" s="1377">
        <v>1032.39332743363</v>
      </c>
      <c r="N26" s="1377">
        <v>889.52566666666712</v>
      </c>
      <c r="O26" s="1377">
        <v>872.70217868338614</v>
      </c>
      <c r="P26" s="1377">
        <v>1277.63554780499</v>
      </c>
      <c r="Q26" s="1377">
        <v>929.43310344827614</v>
      </c>
      <c r="R26" s="1377">
        <v>1134.3431537415001</v>
      </c>
      <c r="S26" s="1377">
        <v>920.17973684210506</v>
      </c>
      <c r="T26" s="1377">
        <v>1035.1797046413501</v>
      </c>
      <c r="U26" s="1377">
        <v>958.96847953216411</v>
      </c>
      <c r="V26" s="1377">
        <v>915.64071428571401</v>
      </c>
      <c r="W26" s="1377">
        <v>987.25707641196004</v>
      </c>
      <c r="X26" s="308"/>
      <c r="Y26" s="1339"/>
      <c r="Z26" s="1342"/>
      <c r="AA26" s="1342"/>
      <c r="AB26" s="1342"/>
      <c r="AC26" s="1342"/>
      <c r="AD26" s="1342"/>
      <c r="AE26" s="1342"/>
      <c r="AF26" s="1342"/>
      <c r="AG26" s="1340"/>
      <c r="AH26" s="1340"/>
      <c r="AI26" s="1340"/>
      <c r="AJ26" s="1340"/>
      <c r="AK26" s="1340"/>
      <c r="AL26" s="1340"/>
      <c r="AM26" s="1340"/>
      <c r="AN26" s="1340"/>
      <c r="AO26" s="1340"/>
      <c r="AP26" s="1340"/>
      <c r="AQ26" s="1340"/>
      <c r="AR26" s="1340"/>
      <c r="AS26" s="1340"/>
      <c r="AT26" s="1340"/>
      <c r="AU26" s="1340"/>
      <c r="AV26" s="1340"/>
      <c r="AW26" s="1340"/>
      <c r="AX26" s="1340"/>
      <c r="AY26" s="1340"/>
      <c r="AZ26" s="1340"/>
    </row>
    <row r="27" spans="1:52" s="1341" customFormat="1" ht="10.5" customHeight="1">
      <c r="A27" s="1335"/>
      <c r="B27" s="1336"/>
      <c r="C27" s="1329">
        <v>4</v>
      </c>
      <c r="D27" s="1330" t="s">
        <v>545</v>
      </c>
      <c r="E27" s="1330"/>
      <c r="F27" s="1376">
        <v>802.87036191024208</v>
      </c>
      <c r="G27" s="1376">
        <v>843.25428777670811</v>
      </c>
      <c r="H27" s="1376">
        <v>751.14128741243906</v>
      </c>
      <c r="I27" s="1376">
        <v>739.17054120541206</v>
      </c>
      <c r="J27" s="1376">
        <v>740.8285436893201</v>
      </c>
      <c r="K27" s="1376">
        <v>793.24972490175105</v>
      </c>
      <c r="L27" s="1376">
        <v>779.37638663335406</v>
      </c>
      <c r="M27" s="1376">
        <v>816.88086718815703</v>
      </c>
      <c r="N27" s="1376">
        <v>740.96553660565701</v>
      </c>
      <c r="O27" s="1376">
        <v>764.67136005423311</v>
      </c>
      <c r="P27" s="1376">
        <v>951.76836447215305</v>
      </c>
      <c r="Q27" s="1376">
        <v>819.50902539870106</v>
      </c>
      <c r="R27" s="1376">
        <v>811.27025583917612</v>
      </c>
      <c r="S27" s="1376">
        <v>790.4680974174571</v>
      </c>
      <c r="T27" s="1376">
        <v>885.37488670284904</v>
      </c>
      <c r="U27" s="1376">
        <v>754.94888310335898</v>
      </c>
      <c r="V27" s="1376">
        <v>749.90669982238001</v>
      </c>
      <c r="W27" s="1376">
        <v>763.51455097906796</v>
      </c>
      <c r="X27" s="308"/>
      <c r="Y27" s="1339"/>
      <c r="Z27" s="1342"/>
      <c r="AA27" s="1342"/>
      <c r="AB27" s="1342"/>
      <c r="AC27" s="1342"/>
      <c r="AD27" s="1342"/>
      <c r="AE27" s="1342"/>
      <c r="AF27" s="1342"/>
      <c r="AG27" s="1340"/>
      <c r="AH27" s="1340"/>
      <c r="AI27" s="1340"/>
      <c r="AJ27" s="1340"/>
      <c r="AK27" s="1340"/>
      <c r="AL27" s="1340"/>
      <c r="AM27" s="1340"/>
      <c r="AN27" s="1340"/>
      <c r="AO27" s="1340"/>
      <c r="AP27" s="1340"/>
      <c r="AQ27" s="1340"/>
      <c r="AR27" s="1340"/>
      <c r="AS27" s="1340"/>
      <c r="AT27" s="1340"/>
      <c r="AU27" s="1340"/>
      <c r="AV27" s="1340"/>
      <c r="AW27" s="1340"/>
      <c r="AX27" s="1340"/>
      <c r="AY27" s="1340"/>
      <c r="AZ27" s="1340"/>
    </row>
    <row r="28" spans="1:52" s="1341" customFormat="1" ht="19.5" customHeight="1">
      <c r="A28" s="1335"/>
      <c r="B28" s="1336"/>
      <c r="C28" s="1337">
        <v>41</v>
      </c>
      <c r="D28" s="1338" t="s">
        <v>546</v>
      </c>
      <c r="E28" s="1338"/>
      <c r="F28" s="1377">
        <v>827.81177471202807</v>
      </c>
      <c r="G28" s="1377">
        <v>792.072544589774</v>
      </c>
      <c r="H28" s="1377">
        <v>768.61104572564602</v>
      </c>
      <c r="I28" s="1377">
        <v>680.29119672131105</v>
      </c>
      <c r="J28" s="1377">
        <v>697.36940098661</v>
      </c>
      <c r="K28" s="1377">
        <v>764.68610609151904</v>
      </c>
      <c r="L28" s="1377">
        <v>752.97957879448109</v>
      </c>
      <c r="M28" s="1377">
        <v>788.14221406319496</v>
      </c>
      <c r="N28" s="1377">
        <v>667.84380952381002</v>
      </c>
      <c r="O28" s="1377">
        <v>747.71890860522808</v>
      </c>
      <c r="P28" s="1377">
        <v>979.09482440788713</v>
      </c>
      <c r="Q28" s="1377">
        <v>775.86945767195812</v>
      </c>
      <c r="R28" s="1377">
        <v>819.05926588916009</v>
      </c>
      <c r="S28" s="1377">
        <v>779.55760136018807</v>
      </c>
      <c r="T28" s="1377">
        <v>860.19185879467409</v>
      </c>
      <c r="U28" s="1377">
        <v>715.90693760732711</v>
      </c>
      <c r="V28" s="1377">
        <v>695.39280334728005</v>
      </c>
      <c r="W28" s="1377">
        <v>716.05305675146803</v>
      </c>
      <c r="X28" s="308"/>
      <c r="Y28" s="1339"/>
      <c r="Z28" s="1342"/>
      <c r="AA28" s="1342"/>
      <c r="AB28" s="1342"/>
      <c r="AC28" s="1342"/>
      <c r="AD28" s="1342"/>
      <c r="AE28" s="1342"/>
      <c r="AF28" s="1342"/>
      <c r="AG28" s="1340"/>
      <c r="AH28" s="1340"/>
      <c r="AI28" s="1340"/>
      <c r="AJ28" s="1340"/>
      <c r="AK28" s="1340"/>
      <c r="AL28" s="1340"/>
      <c r="AM28" s="1340"/>
      <c r="AN28" s="1340"/>
      <c r="AO28" s="1340"/>
      <c r="AP28" s="1340"/>
      <c r="AQ28" s="1340"/>
      <c r="AR28" s="1340"/>
      <c r="AS28" s="1340"/>
      <c r="AT28" s="1340"/>
      <c r="AU28" s="1340"/>
      <c r="AV28" s="1340"/>
      <c r="AW28" s="1340"/>
      <c r="AX28" s="1340"/>
      <c r="AY28" s="1340"/>
      <c r="AZ28" s="1340"/>
    </row>
    <row r="29" spans="1:52" s="1341" customFormat="1" ht="9.75" customHeight="1">
      <c r="A29" s="1335"/>
      <c r="B29" s="1336"/>
      <c r="C29" s="1337">
        <v>42</v>
      </c>
      <c r="D29" s="1338" t="s">
        <v>547</v>
      </c>
      <c r="E29" s="1338"/>
      <c r="F29" s="1377">
        <v>836.62662509448205</v>
      </c>
      <c r="G29" s="1377">
        <v>958.82129292929312</v>
      </c>
      <c r="H29" s="1377">
        <v>779.73109325771907</v>
      </c>
      <c r="I29" s="1377">
        <v>853.14130242825604</v>
      </c>
      <c r="J29" s="1377">
        <v>819.8992105263161</v>
      </c>
      <c r="K29" s="1377">
        <v>879.63351070733302</v>
      </c>
      <c r="L29" s="1377">
        <v>831.4082845744681</v>
      </c>
      <c r="M29" s="1377">
        <v>839.82392717215907</v>
      </c>
      <c r="N29" s="1377">
        <v>912.01854477611903</v>
      </c>
      <c r="O29" s="1377">
        <v>848.25928384736005</v>
      </c>
      <c r="P29" s="1377">
        <v>838.463759470127</v>
      </c>
      <c r="Q29" s="1377">
        <v>893.32397660818708</v>
      </c>
      <c r="R29" s="1377">
        <v>811.44400357063205</v>
      </c>
      <c r="S29" s="1377">
        <v>902.8010529758011</v>
      </c>
      <c r="T29" s="1377">
        <v>822.04382764227603</v>
      </c>
      <c r="U29" s="1377">
        <v>840.91131764705915</v>
      </c>
      <c r="V29" s="1377">
        <v>858.8625390070921</v>
      </c>
      <c r="W29" s="1377">
        <v>873.30160746003605</v>
      </c>
      <c r="X29" s="308"/>
      <c r="Y29" s="1339"/>
      <c r="Z29" s="1342"/>
      <c r="AA29" s="1342"/>
      <c r="AB29" s="1342"/>
      <c r="AC29" s="1342"/>
      <c r="AD29" s="1342"/>
      <c r="AE29" s="1342"/>
      <c r="AF29" s="1342"/>
      <c r="AG29" s="1340"/>
      <c r="AH29" s="1340"/>
      <c r="AI29" s="1340"/>
      <c r="AJ29" s="1340"/>
      <c r="AK29" s="1340"/>
      <c r="AL29" s="1340"/>
      <c r="AM29" s="1340"/>
      <c r="AN29" s="1340"/>
      <c r="AO29" s="1340"/>
      <c r="AP29" s="1340"/>
      <c r="AQ29" s="1340"/>
      <c r="AR29" s="1340"/>
      <c r="AS29" s="1340"/>
      <c r="AT29" s="1340"/>
      <c r="AU29" s="1340"/>
      <c r="AV29" s="1340"/>
      <c r="AW29" s="1340"/>
      <c r="AX29" s="1340"/>
      <c r="AY29" s="1340"/>
      <c r="AZ29" s="1340"/>
    </row>
    <row r="30" spans="1:52" s="1341" customFormat="1" ht="19.5" customHeight="1">
      <c r="A30" s="1335"/>
      <c r="B30" s="1336"/>
      <c r="C30" s="1337">
        <v>43</v>
      </c>
      <c r="D30" s="1338" t="s">
        <v>548</v>
      </c>
      <c r="E30" s="1338"/>
      <c r="F30" s="1377">
        <v>755.17871499742307</v>
      </c>
      <c r="G30" s="1377">
        <v>859.54373195876303</v>
      </c>
      <c r="H30" s="1377">
        <v>713.77446656760799</v>
      </c>
      <c r="I30" s="1377">
        <v>713.51263681592002</v>
      </c>
      <c r="J30" s="1377">
        <v>748.881433868974</v>
      </c>
      <c r="K30" s="1377">
        <v>769.05129406706806</v>
      </c>
      <c r="L30" s="1377">
        <v>769.87653701380214</v>
      </c>
      <c r="M30" s="1377">
        <v>845.36605988593203</v>
      </c>
      <c r="N30" s="1377">
        <v>734.44043307086611</v>
      </c>
      <c r="O30" s="1377">
        <v>744.86038264618708</v>
      </c>
      <c r="P30" s="1377">
        <v>956.84409129825713</v>
      </c>
      <c r="Q30" s="1377">
        <v>848.89139479905396</v>
      </c>
      <c r="R30" s="1377">
        <v>789.59659875285502</v>
      </c>
      <c r="S30" s="1377">
        <v>751.08118394648795</v>
      </c>
      <c r="T30" s="1377">
        <v>963.95977583262197</v>
      </c>
      <c r="U30" s="1377">
        <v>744.42293989071004</v>
      </c>
      <c r="V30" s="1377">
        <v>714.05929521276607</v>
      </c>
      <c r="W30" s="1377">
        <v>756.53500584112112</v>
      </c>
      <c r="X30" s="308"/>
      <c r="Y30" s="1339"/>
      <c r="Z30" s="1342"/>
      <c r="AA30" s="1342"/>
      <c r="AB30" s="1342"/>
      <c r="AC30" s="1342"/>
      <c r="AD30" s="1342"/>
      <c r="AE30" s="1342"/>
      <c r="AF30" s="1342"/>
      <c r="AG30" s="1340"/>
      <c r="AH30" s="1340"/>
      <c r="AI30" s="1340"/>
      <c r="AJ30" s="1340"/>
      <c r="AK30" s="1340"/>
      <c r="AL30" s="1340"/>
      <c r="AM30" s="1340"/>
      <c r="AN30" s="1340"/>
      <c r="AO30" s="1340"/>
      <c r="AP30" s="1340"/>
      <c r="AQ30" s="1340"/>
      <c r="AR30" s="1340"/>
      <c r="AS30" s="1340"/>
      <c r="AT30" s="1340"/>
      <c r="AU30" s="1340"/>
      <c r="AV30" s="1340"/>
      <c r="AW30" s="1340"/>
      <c r="AX30" s="1340"/>
      <c r="AY30" s="1340"/>
      <c r="AZ30" s="1340"/>
    </row>
    <row r="31" spans="1:52" s="1341" customFormat="1" ht="9.75" customHeight="1">
      <c r="A31" s="1335"/>
      <c r="B31" s="1336"/>
      <c r="C31" s="1337">
        <v>44</v>
      </c>
      <c r="D31" s="1338" t="s">
        <v>549</v>
      </c>
      <c r="E31" s="1338"/>
      <c r="F31" s="1377">
        <v>804.30879751209409</v>
      </c>
      <c r="G31" s="1377">
        <v>757.40914396887206</v>
      </c>
      <c r="H31" s="1377">
        <v>771.87629390681002</v>
      </c>
      <c r="I31" s="1377">
        <v>705.64335403726704</v>
      </c>
      <c r="J31" s="1377">
        <v>743.61343750000003</v>
      </c>
      <c r="K31" s="1377">
        <v>812.51261146496802</v>
      </c>
      <c r="L31" s="1377">
        <v>796.73797101449316</v>
      </c>
      <c r="M31" s="1377">
        <v>785.02028361344503</v>
      </c>
      <c r="N31" s="1377">
        <v>709.17175373134296</v>
      </c>
      <c r="O31" s="1377">
        <v>767.30238247863201</v>
      </c>
      <c r="P31" s="1377">
        <v>1062.7212486085298</v>
      </c>
      <c r="Q31" s="1377">
        <v>792.28843023255797</v>
      </c>
      <c r="R31" s="1377">
        <v>851.97382035377905</v>
      </c>
      <c r="S31" s="1377">
        <v>775.76223952095802</v>
      </c>
      <c r="T31" s="1377">
        <v>862.11967007069904</v>
      </c>
      <c r="U31" s="1377">
        <v>769.44568389057804</v>
      </c>
      <c r="V31" s="1377">
        <v>755.52527363184106</v>
      </c>
      <c r="W31" s="1377">
        <v>781.58022598870105</v>
      </c>
      <c r="X31" s="308"/>
      <c r="Y31" s="1339"/>
      <c r="Z31" s="1342"/>
      <c r="AA31" s="1342"/>
      <c r="AB31" s="1342"/>
      <c r="AC31" s="1342"/>
      <c r="AD31" s="1342"/>
      <c r="AE31" s="1342"/>
      <c r="AF31" s="1342"/>
      <c r="AG31" s="1340"/>
      <c r="AH31" s="1340"/>
      <c r="AI31" s="1340"/>
      <c r="AJ31" s="1340"/>
      <c r="AK31" s="1340"/>
      <c r="AL31" s="1340"/>
      <c r="AM31" s="1340"/>
      <c r="AN31" s="1340"/>
      <c r="AO31" s="1340"/>
      <c r="AP31" s="1340"/>
      <c r="AQ31" s="1340"/>
      <c r="AR31" s="1340"/>
      <c r="AS31" s="1340"/>
      <c r="AT31" s="1340"/>
      <c r="AU31" s="1340"/>
      <c r="AV31" s="1340"/>
      <c r="AW31" s="1340"/>
      <c r="AX31" s="1340"/>
      <c r="AY31" s="1340"/>
      <c r="AZ31" s="1340"/>
    </row>
    <row r="32" spans="1:52" s="1341" customFormat="1" ht="19.5" customHeight="1">
      <c r="A32" s="1335"/>
      <c r="B32" s="1336"/>
      <c r="C32" s="1329">
        <v>5</v>
      </c>
      <c r="D32" s="1330" t="s">
        <v>550</v>
      </c>
      <c r="E32" s="1330"/>
      <c r="F32" s="1376">
        <v>611.26529932746007</v>
      </c>
      <c r="G32" s="1376">
        <v>584.15401642628194</v>
      </c>
      <c r="H32" s="1376">
        <v>589.64083369742207</v>
      </c>
      <c r="I32" s="1376">
        <v>561.9668426812591</v>
      </c>
      <c r="J32" s="1376">
        <v>573.92680726800813</v>
      </c>
      <c r="K32" s="1376">
        <v>593.20796573478503</v>
      </c>
      <c r="L32" s="1376">
        <v>604.296155368629</v>
      </c>
      <c r="M32" s="1376">
        <v>651.49464861995807</v>
      </c>
      <c r="N32" s="1376">
        <v>563.9767808343961</v>
      </c>
      <c r="O32" s="1376">
        <v>606.875046982291</v>
      </c>
      <c r="P32" s="1376">
        <v>696.64699595148511</v>
      </c>
      <c r="Q32" s="1376">
        <v>584.15323018458207</v>
      </c>
      <c r="R32" s="1376">
        <v>630.42689566033607</v>
      </c>
      <c r="S32" s="1376">
        <v>593.02051649928308</v>
      </c>
      <c r="T32" s="1376">
        <v>621.2643469892771</v>
      </c>
      <c r="U32" s="1376">
        <v>571.02396416264605</v>
      </c>
      <c r="V32" s="1376">
        <v>572.27453310696103</v>
      </c>
      <c r="W32" s="1376">
        <v>579.0795641602881</v>
      </c>
      <c r="X32" s="308"/>
      <c r="Y32" s="1339"/>
      <c r="Z32" s="1342"/>
      <c r="AA32" s="1342"/>
      <c r="AB32" s="1342"/>
      <c r="AC32" s="1342"/>
      <c r="AD32" s="1342"/>
      <c r="AE32" s="1342"/>
      <c r="AF32" s="1342"/>
      <c r="AG32" s="1340"/>
      <c r="AH32" s="1340"/>
      <c r="AI32" s="1340"/>
      <c r="AJ32" s="1340"/>
      <c r="AK32" s="1340"/>
      <c r="AL32" s="1340"/>
      <c r="AM32" s="1340"/>
      <c r="AN32" s="1340"/>
      <c r="AO32" s="1340"/>
      <c r="AP32" s="1340"/>
      <c r="AQ32" s="1340"/>
      <c r="AR32" s="1340"/>
      <c r="AS32" s="1340"/>
      <c r="AT32" s="1340"/>
      <c r="AU32" s="1340"/>
      <c r="AV32" s="1340"/>
      <c r="AW32" s="1340"/>
      <c r="AX32" s="1340"/>
      <c r="AY32" s="1340"/>
      <c r="AZ32" s="1340"/>
    </row>
    <row r="33" spans="1:52" s="1341" customFormat="1" ht="9.75" customHeight="1">
      <c r="A33" s="1335"/>
      <c r="B33" s="1336"/>
      <c r="C33" s="1337">
        <v>51</v>
      </c>
      <c r="D33" s="1338" t="s">
        <v>551</v>
      </c>
      <c r="E33" s="1338"/>
      <c r="F33" s="1377">
        <v>572.75764728532897</v>
      </c>
      <c r="G33" s="1377">
        <v>564.35576889661206</v>
      </c>
      <c r="H33" s="1377">
        <v>551.11041187050409</v>
      </c>
      <c r="I33" s="1377">
        <v>553.83355298308106</v>
      </c>
      <c r="J33" s="1377">
        <v>565.439397337071</v>
      </c>
      <c r="K33" s="1377">
        <v>579.30722306525013</v>
      </c>
      <c r="L33" s="1377">
        <v>584.20887258172104</v>
      </c>
      <c r="M33" s="1377">
        <v>704.88882566051109</v>
      </c>
      <c r="N33" s="1377">
        <v>552.84607804232803</v>
      </c>
      <c r="O33" s="1377">
        <v>577.37904495809005</v>
      </c>
      <c r="P33" s="1377">
        <v>689.39710324121904</v>
      </c>
      <c r="Q33" s="1377">
        <v>583.4201925133691</v>
      </c>
      <c r="R33" s="1377">
        <v>583.37779125927705</v>
      </c>
      <c r="S33" s="1377">
        <v>583.70791573660699</v>
      </c>
      <c r="T33" s="1377">
        <v>579.96016743649</v>
      </c>
      <c r="U33" s="1377">
        <v>553.89898458748905</v>
      </c>
      <c r="V33" s="1377">
        <v>569.45797634691201</v>
      </c>
      <c r="W33" s="1377">
        <v>575.70508214676909</v>
      </c>
      <c r="X33" s="308"/>
      <c r="Y33" s="1339"/>
      <c r="Z33" s="1342"/>
      <c r="AA33" s="1342"/>
      <c r="AB33" s="1342"/>
      <c r="AC33" s="1342"/>
      <c r="AD33" s="1342"/>
      <c r="AE33" s="1342"/>
      <c r="AF33" s="1342"/>
      <c r="AG33" s="1340"/>
      <c r="AH33" s="1340"/>
      <c r="AI33" s="1340"/>
      <c r="AJ33" s="1340"/>
      <c r="AK33" s="1340"/>
      <c r="AL33" s="1340"/>
      <c r="AM33" s="1340"/>
      <c r="AN33" s="1340"/>
      <c r="AO33" s="1340"/>
      <c r="AP33" s="1340"/>
      <c r="AQ33" s="1340"/>
      <c r="AR33" s="1340"/>
      <c r="AS33" s="1340"/>
      <c r="AT33" s="1340"/>
      <c r="AU33" s="1340"/>
      <c r="AV33" s="1340"/>
      <c r="AW33" s="1340"/>
      <c r="AX33" s="1340"/>
      <c r="AY33" s="1340"/>
      <c r="AZ33" s="1340"/>
    </row>
    <row r="34" spans="1:52" s="1341" customFormat="1" ht="9.75" customHeight="1">
      <c r="A34" s="1335"/>
      <c r="B34" s="1336"/>
      <c r="C34" s="1337">
        <v>52</v>
      </c>
      <c r="D34" s="1338" t="s">
        <v>552</v>
      </c>
      <c r="E34" s="1338"/>
      <c r="F34" s="1377">
        <v>651.99853589131601</v>
      </c>
      <c r="G34" s="1377">
        <v>605.48773757838899</v>
      </c>
      <c r="H34" s="1377">
        <v>616.251087124675</v>
      </c>
      <c r="I34" s="1377">
        <v>573.71314720812211</v>
      </c>
      <c r="J34" s="1377">
        <v>588.12740504201713</v>
      </c>
      <c r="K34" s="1377">
        <v>621.28501537638704</v>
      </c>
      <c r="L34" s="1377">
        <v>634.74083669724803</v>
      </c>
      <c r="M34" s="1377">
        <v>616.92445063899095</v>
      </c>
      <c r="N34" s="1377">
        <v>587.111879770992</v>
      </c>
      <c r="O34" s="1377">
        <v>633.10929710702897</v>
      </c>
      <c r="P34" s="1377">
        <v>737.81788787483708</v>
      </c>
      <c r="Q34" s="1377">
        <v>602.948212250712</v>
      </c>
      <c r="R34" s="1377">
        <v>669.32173535916411</v>
      </c>
      <c r="S34" s="1377">
        <v>617.85051570079099</v>
      </c>
      <c r="T34" s="1377">
        <v>656.46169350798095</v>
      </c>
      <c r="U34" s="1377">
        <v>587.72177570093504</v>
      </c>
      <c r="V34" s="1377">
        <v>585.58105567606708</v>
      </c>
      <c r="W34" s="1377">
        <v>603.27312440645801</v>
      </c>
      <c r="X34" s="308"/>
      <c r="Y34" s="1339"/>
      <c r="Z34" s="1342"/>
      <c r="AA34" s="1342"/>
      <c r="AB34" s="1342"/>
      <c r="AC34" s="1342"/>
      <c r="AD34" s="1342"/>
      <c r="AE34" s="1342"/>
      <c r="AF34" s="1342"/>
      <c r="AG34" s="1340"/>
      <c r="AH34" s="1340"/>
      <c r="AI34" s="1340"/>
      <c r="AJ34" s="1340"/>
      <c r="AK34" s="1340"/>
      <c r="AL34" s="1340"/>
      <c r="AM34" s="1340"/>
      <c r="AN34" s="1340"/>
      <c r="AO34" s="1340"/>
      <c r="AP34" s="1340"/>
      <c r="AQ34" s="1340"/>
      <c r="AR34" s="1340"/>
      <c r="AS34" s="1340"/>
      <c r="AT34" s="1340"/>
      <c r="AU34" s="1340"/>
      <c r="AV34" s="1340"/>
      <c r="AW34" s="1340"/>
      <c r="AX34" s="1340"/>
      <c r="AY34" s="1340"/>
      <c r="AZ34" s="1340"/>
    </row>
    <row r="35" spans="1:52" s="1341" customFormat="1" ht="9.75" customHeight="1">
      <c r="A35" s="1335"/>
      <c r="B35" s="1336"/>
      <c r="C35" s="1337">
        <v>53</v>
      </c>
      <c r="D35" s="1338" t="s">
        <v>553</v>
      </c>
      <c r="E35" s="1338"/>
      <c r="F35" s="1377">
        <v>543.50448071979406</v>
      </c>
      <c r="G35" s="1377">
        <v>554.12378241619194</v>
      </c>
      <c r="H35" s="1377">
        <v>547.95560564663003</v>
      </c>
      <c r="I35" s="1377">
        <v>541.08770806658106</v>
      </c>
      <c r="J35" s="1377">
        <v>546.81775244299706</v>
      </c>
      <c r="K35" s="1377">
        <v>536.202990605428</v>
      </c>
      <c r="L35" s="1377">
        <v>551.54930793650806</v>
      </c>
      <c r="M35" s="1377">
        <v>552.24470200856103</v>
      </c>
      <c r="N35" s="1377">
        <v>539.47554719166203</v>
      </c>
      <c r="O35" s="1377">
        <v>557.02228180862301</v>
      </c>
      <c r="P35" s="1377">
        <v>584.92803037398801</v>
      </c>
      <c r="Q35" s="1377">
        <v>559.67829248366002</v>
      </c>
      <c r="R35" s="1377">
        <v>540.75023439142308</v>
      </c>
      <c r="S35" s="1377">
        <v>539.74109717868294</v>
      </c>
      <c r="T35" s="1377">
        <v>554.30888373031905</v>
      </c>
      <c r="U35" s="1377">
        <v>548.21456637168103</v>
      </c>
      <c r="V35" s="1377">
        <v>548.43008516678503</v>
      </c>
      <c r="W35" s="1377">
        <v>535.76013465627204</v>
      </c>
      <c r="X35" s="308"/>
      <c r="Y35" s="1339"/>
      <c r="Z35" s="1342"/>
      <c r="AA35" s="1342"/>
      <c r="AB35" s="1342"/>
      <c r="AC35" s="1342"/>
      <c r="AD35" s="1342"/>
      <c r="AE35" s="1342"/>
      <c r="AF35" s="1342"/>
      <c r="AG35" s="1340"/>
      <c r="AH35" s="1340"/>
      <c r="AI35" s="1340"/>
      <c r="AJ35" s="1340"/>
      <c r="AK35" s="1340"/>
      <c r="AL35" s="1340"/>
      <c r="AM35" s="1340"/>
      <c r="AN35" s="1340"/>
      <c r="AO35" s="1340"/>
      <c r="AP35" s="1340"/>
      <c r="AQ35" s="1340"/>
      <c r="AR35" s="1340"/>
      <c r="AS35" s="1340"/>
      <c r="AT35" s="1340"/>
      <c r="AU35" s="1340"/>
      <c r="AV35" s="1340"/>
      <c r="AW35" s="1340"/>
      <c r="AX35" s="1340"/>
      <c r="AY35" s="1340"/>
      <c r="AZ35" s="1340"/>
    </row>
    <row r="36" spans="1:52" s="1341" customFormat="1" ht="9.75" customHeight="1">
      <c r="A36" s="1335"/>
      <c r="B36" s="1336"/>
      <c r="C36" s="1337">
        <v>54</v>
      </c>
      <c r="D36" s="1338" t="s">
        <v>554</v>
      </c>
      <c r="E36" s="1338"/>
      <c r="F36" s="1377">
        <v>628.73928697183101</v>
      </c>
      <c r="G36" s="1377">
        <v>723.40951871657796</v>
      </c>
      <c r="H36" s="1377">
        <v>608.45184262948203</v>
      </c>
      <c r="I36" s="1377">
        <v>601.55605714285707</v>
      </c>
      <c r="J36" s="1377">
        <v>624.48696035242301</v>
      </c>
      <c r="K36" s="1377">
        <v>663.43869324474008</v>
      </c>
      <c r="L36" s="1377">
        <v>718.78617424242407</v>
      </c>
      <c r="M36" s="1377">
        <v>696.09372496662206</v>
      </c>
      <c r="N36" s="1377">
        <v>633.14616883116912</v>
      </c>
      <c r="O36" s="1377">
        <v>634.42030513176098</v>
      </c>
      <c r="P36" s="1377">
        <v>680.39286169829813</v>
      </c>
      <c r="Q36" s="1377">
        <v>619.314876033058</v>
      </c>
      <c r="R36" s="1377">
        <v>667.94980594758101</v>
      </c>
      <c r="S36" s="1377">
        <v>656.44958230958207</v>
      </c>
      <c r="T36" s="1377">
        <v>662.05041106128613</v>
      </c>
      <c r="U36" s="1377">
        <v>576.88040229885098</v>
      </c>
      <c r="V36" s="1377">
        <v>577.85891191709811</v>
      </c>
      <c r="W36" s="1377">
        <v>593.81448028673799</v>
      </c>
      <c r="X36" s="308"/>
      <c r="Y36" s="1339"/>
      <c r="Z36" s="1342"/>
      <c r="AA36" s="1342"/>
      <c r="AB36" s="1342"/>
      <c r="AC36" s="1342"/>
      <c r="AD36" s="1342"/>
      <c r="AE36" s="1342"/>
      <c r="AF36" s="1342"/>
      <c r="AG36" s="1340"/>
      <c r="AH36" s="1340"/>
      <c r="AI36" s="1340"/>
      <c r="AJ36" s="1340"/>
      <c r="AK36" s="1340"/>
      <c r="AL36" s="1340"/>
      <c r="AM36" s="1340"/>
      <c r="AN36" s="1340"/>
      <c r="AO36" s="1340"/>
      <c r="AP36" s="1340"/>
      <c r="AQ36" s="1340"/>
      <c r="AR36" s="1340"/>
      <c r="AS36" s="1340"/>
      <c r="AT36" s="1340"/>
      <c r="AU36" s="1340"/>
      <c r="AV36" s="1340"/>
      <c r="AW36" s="1340"/>
      <c r="AX36" s="1340"/>
      <c r="AY36" s="1340"/>
      <c r="AZ36" s="1340"/>
    </row>
    <row r="37" spans="1:52" s="1341" customFormat="1" ht="19.5" customHeight="1">
      <c r="A37" s="1335"/>
      <c r="B37" s="1336"/>
      <c r="C37" s="1329">
        <v>6</v>
      </c>
      <c r="D37" s="1330" t="s">
        <v>555</v>
      </c>
      <c r="E37" s="1330"/>
      <c r="F37" s="1376">
        <v>607.89949932341005</v>
      </c>
      <c r="G37" s="1376">
        <v>622.25887225548911</v>
      </c>
      <c r="H37" s="1376">
        <v>540.20106315789508</v>
      </c>
      <c r="I37" s="1376">
        <v>566.30710317460296</v>
      </c>
      <c r="J37" s="1376">
        <v>591.91835897435908</v>
      </c>
      <c r="K37" s="1376">
        <v>786.2258941058941</v>
      </c>
      <c r="L37" s="1376">
        <v>700.73555446516207</v>
      </c>
      <c r="M37" s="1376">
        <v>717.94936470588198</v>
      </c>
      <c r="N37" s="1376">
        <v>569.49091533180808</v>
      </c>
      <c r="O37" s="1376">
        <v>675.17537252221507</v>
      </c>
      <c r="P37" s="1376">
        <v>627.57613701578202</v>
      </c>
      <c r="Q37" s="1376">
        <v>649.43484760522506</v>
      </c>
      <c r="R37" s="1376">
        <v>849.870964004965</v>
      </c>
      <c r="S37" s="1376">
        <v>595.89960533333306</v>
      </c>
      <c r="T37" s="1376">
        <v>869.86313829787207</v>
      </c>
      <c r="U37" s="1376">
        <v>646.03073786407799</v>
      </c>
      <c r="V37" s="1376">
        <v>587.82018041237097</v>
      </c>
      <c r="W37" s="1376">
        <v>563.3363657142861</v>
      </c>
      <c r="X37" s="308"/>
      <c r="Y37" s="1339"/>
      <c r="Z37" s="1342"/>
      <c r="AA37" s="1342"/>
      <c r="AB37" s="1342"/>
      <c r="AC37" s="1342"/>
      <c r="AD37" s="1342"/>
      <c r="AE37" s="1342"/>
      <c r="AF37" s="1342"/>
      <c r="AG37" s="1340"/>
      <c r="AH37" s="1340"/>
      <c r="AI37" s="1340"/>
      <c r="AJ37" s="1340"/>
      <c r="AK37" s="1340"/>
      <c r="AL37" s="1340"/>
      <c r="AM37" s="1340"/>
      <c r="AN37" s="1340"/>
      <c r="AO37" s="1340"/>
      <c r="AP37" s="1340"/>
      <c r="AQ37" s="1340"/>
      <c r="AR37" s="1340"/>
      <c r="AS37" s="1340"/>
      <c r="AT37" s="1340"/>
      <c r="AU37" s="1340"/>
      <c r="AV37" s="1340"/>
      <c r="AW37" s="1340"/>
      <c r="AX37" s="1340"/>
      <c r="AY37" s="1340"/>
      <c r="AZ37" s="1340"/>
    </row>
    <row r="38" spans="1:52" s="1341" customFormat="1" ht="19.5" customHeight="1">
      <c r="A38" s="1335"/>
      <c r="B38" s="1336"/>
      <c r="C38" s="1337">
        <v>61</v>
      </c>
      <c r="D38" s="1338" t="s">
        <v>556</v>
      </c>
      <c r="E38" s="1338"/>
      <c r="F38" s="1377">
        <v>561.53794759825303</v>
      </c>
      <c r="G38" s="1377">
        <v>623.21886240519996</v>
      </c>
      <c r="H38" s="1377">
        <v>533.93859395532195</v>
      </c>
      <c r="I38" s="1377">
        <v>570.73035714285709</v>
      </c>
      <c r="J38" s="1377">
        <v>563.04406914893593</v>
      </c>
      <c r="K38" s="1377">
        <v>527.08493750000002</v>
      </c>
      <c r="L38" s="1377">
        <v>699.11984817813811</v>
      </c>
      <c r="M38" s="1377">
        <v>654.79170187793397</v>
      </c>
      <c r="N38" s="1377">
        <v>573.98424561403499</v>
      </c>
      <c r="O38" s="1377">
        <v>576.55647236180903</v>
      </c>
      <c r="P38" s="1377">
        <v>583.92612794612808</v>
      </c>
      <c r="Q38" s="1377">
        <v>650.92853252647501</v>
      </c>
      <c r="R38" s="1377">
        <v>559.37341871921205</v>
      </c>
      <c r="S38" s="1377">
        <v>595.6868812758421</v>
      </c>
      <c r="T38" s="1377">
        <v>594.34358926919504</v>
      </c>
      <c r="U38" s="1377">
        <v>526.97322695035507</v>
      </c>
      <c r="V38" s="1377">
        <v>603.60810714285708</v>
      </c>
      <c r="W38" s="1377">
        <v>563.87529667149113</v>
      </c>
      <c r="X38" s="308"/>
      <c r="Y38" s="1339"/>
      <c r="Z38" s="1342"/>
      <c r="AA38" s="1342"/>
      <c r="AB38" s="1342"/>
      <c r="AC38" s="1342"/>
      <c r="AD38" s="1342"/>
      <c r="AE38" s="1342"/>
      <c r="AF38" s="1342"/>
      <c r="AG38" s="1340"/>
      <c r="AH38" s="1340"/>
      <c r="AI38" s="1340"/>
      <c r="AJ38" s="1340"/>
      <c r="AK38" s="1340"/>
      <c r="AL38" s="1340"/>
      <c r="AM38" s="1340"/>
      <c r="AN38" s="1340"/>
      <c r="AO38" s="1340"/>
      <c r="AP38" s="1340"/>
      <c r="AQ38" s="1340"/>
      <c r="AR38" s="1340"/>
      <c r="AS38" s="1340"/>
      <c r="AT38" s="1340"/>
      <c r="AU38" s="1340"/>
      <c r="AV38" s="1340"/>
      <c r="AW38" s="1340"/>
      <c r="AX38" s="1340"/>
      <c r="AY38" s="1340"/>
      <c r="AZ38" s="1340"/>
    </row>
    <row r="39" spans="1:52" s="1341" customFormat="1" ht="19.5" customHeight="1">
      <c r="A39" s="1335"/>
      <c r="B39" s="1336"/>
      <c r="C39" s="1337">
        <v>62</v>
      </c>
      <c r="D39" s="1338" t="s">
        <v>557</v>
      </c>
      <c r="E39" s="1338"/>
      <c r="F39" s="1377">
        <v>683.46387900355899</v>
      </c>
      <c r="G39" s="1377">
        <v>611.04278481012716</v>
      </c>
      <c r="H39" s="1377">
        <v>565.41661375661408</v>
      </c>
      <c r="I39" s="1377">
        <v>530.92107142857105</v>
      </c>
      <c r="J39" s="1377">
        <v>643.86444976076609</v>
      </c>
      <c r="K39" s="1377">
        <v>1024.97380038388</v>
      </c>
      <c r="L39" s="1377">
        <v>752.22967741935508</v>
      </c>
      <c r="M39" s="1377">
        <v>973.58038004750608</v>
      </c>
      <c r="N39" s="1377">
        <v>561.06592105263212</v>
      </c>
      <c r="O39" s="1377">
        <v>884.84589743589709</v>
      </c>
      <c r="P39" s="1377">
        <v>879.305315533981</v>
      </c>
      <c r="Q39" s="1377">
        <v>614.17321428571404</v>
      </c>
      <c r="R39" s="1377">
        <v>1060.1812410841701</v>
      </c>
      <c r="S39" s="1377">
        <v>597.87840659340714</v>
      </c>
      <c r="T39" s="1377">
        <v>1357.3208019639901</v>
      </c>
      <c r="U39" s="1377">
        <v>790.12609442060113</v>
      </c>
      <c r="V39" s="1377">
        <v>546.88851851851905</v>
      </c>
      <c r="W39" s="1377">
        <v>561.31244565217401</v>
      </c>
      <c r="X39" s="308"/>
      <c r="Y39" s="1339"/>
      <c r="Z39" s="1333"/>
      <c r="AA39" s="1333"/>
      <c r="AB39" s="1333"/>
      <c r="AC39" s="1333"/>
      <c r="AD39" s="1333"/>
      <c r="AE39" s="1333"/>
      <c r="AF39" s="1333"/>
      <c r="AG39" s="1340"/>
      <c r="AH39" s="1340"/>
      <c r="AI39" s="1340"/>
      <c r="AJ39" s="1340"/>
      <c r="AK39" s="1340"/>
      <c r="AL39" s="1340"/>
      <c r="AM39" s="1340"/>
      <c r="AN39" s="1340"/>
      <c r="AO39" s="1340"/>
      <c r="AP39" s="1340"/>
      <c r="AQ39" s="1340"/>
      <c r="AR39" s="1340"/>
      <c r="AS39" s="1340"/>
      <c r="AT39" s="1340"/>
      <c r="AU39" s="1340"/>
      <c r="AV39" s="1340"/>
      <c r="AW39" s="1340"/>
      <c r="AX39" s="1340"/>
      <c r="AY39" s="1340"/>
      <c r="AZ39" s="1340"/>
    </row>
    <row r="40" spans="1:52" s="1341" customFormat="1" ht="10.5" customHeight="1">
      <c r="A40" s="1335"/>
      <c r="B40" s="1336"/>
      <c r="C40" s="1329">
        <v>7</v>
      </c>
      <c r="D40" s="1330" t="s">
        <v>558</v>
      </c>
      <c r="E40" s="1330"/>
      <c r="F40" s="1376">
        <v>684.11796178899613</v>
      </c>
      <c r="G40" s="1376">
        <v>681.82046502690207</v>
      </c>
      <c r="H40" s="1376">
        <v>611.57984171298301</v>
      </c>
      <c r="I40" s="1376">
        <v>621.50005190311401</v>
      </c>
      <c r="J40" s="1376">
        <v>619.71355733662108</v>
      </c>
      <c r="K40" s="1376">
        <v>678.27929347826114</v>
      </c>
      <c r="L40" s="1376">
        <v>700.63814678052199</v>
      </c>
      <c r="M40" s="1376">
        <v>715.34511409210302</v>
      </c>
      <c r="N40" s="1376">
        <v>608.63455354201005</v>
      </c>
      <c r="O40" s="1376">
        <v>732.73183334232806</v>
      </c>
      <c r="P40" s="1376">
        <v>810.74106052910997</v>
      </c>
      <c r="Q40" s="1376">
        <v>659.86012315270898</v>
      </c>
      <c r="R40" s="1376">
        <v>637.14112189047103</v>
      </c>
      <c r="S40" s="1376">
        <v>707.31147657483803</v>
      </c>
      <c r="T40" s="1376">
        <v>774.58270621982808</v>
      </c>
      <c r="U40" s="1376">
        <v>624.08908132147405</v>
      </c>
      <c r="V40" s="1376">
        <v>611.23994954591308</v>
      </c>
      <c r="W40" s="1376">
        <v>637.12016837983401</v>
      </c>
      <c r="X40" s="308"/>
      <c r="Y40" s="1339"/>
      <c r="Z40" s="1342"/>
      <c r="AA40" s="1342"/>
      <c r="AB40" s="1342"/>
      <c r="AC40" s="1342"/>
      <c r="AD40" s="1342"/>
      <c r="AE40" s="1342"/>
      <c r="AF40" s="1342"/>
      <c r="AG40" s="1340"/>
      <c r="AH40" s="1340"/>
      <c r="AI40" s="1340"/>
      <c r="AJ40" s="1340"/>
      <c r="AK40" s="1340"/>
      <c r="AL40" s="1340"/>
      <c r="AM40" s="1340"/>
      <c r="AN40" s="1340"/>
      <c r="AO40" s="1340"/>
      <c r="AP40" s="1340"/>
      <c r="AQ40" s="1340"/>
      <c r="AR40" s="1340"/>
      <c r="AS40" s="1340"/>
      <c r="AT40" s="1340"/>
      <c r="AU40" s="1340"/>
      <c r="AV40" s="1340"/>
      <c r="AW40" s="1340"/>
      <c r="AX40" s="1340"/>
      <c r="AY40" s="1340"/>
      <c r="AZ40" s="1340"/>
    </row>
    <row r="41" spans="1:52" s="1341" customFormat="1" ht="19.5" customHeight="1">
      <c r="A41" s="1335"/>
      <c r="B41" s="1336"/>
      <c r="C41" s="1337">
        <v>71</v>
      </c>
      <c r="D41" s="1338" t="s">
        <v>559</v>
      </c>
      <c r="E41" s="1338"/>
      <c r="F41" s="1377">
        <v>626.26916734527697</v>
      </c>
      <c r="G41" s="1377">
        <v>591.75089970501506</v>
      </c>
      <c r="H41" s="1377">
        <v>614.39356310289406</v>
      </c>
      <c r="I41" s="1377">
        <v>593.72256849315113</v>
      </c>
      <c r="J41" s="1377">
        <v>573.45498989899011</v>
      </c>
      <c r="K41" s="1377">
        <v>625.94628502248395</v>
      </c>
      <c r="L41" s="1377">
        <v>644.74418181818203</v>
      </c>
      <c r="M41" s="1377">
        <v>664.67946759259303</v>
      </c>
      <c r="N41" s="1377">
        <v>567.28465298142703</v>
      </c>
      <c r="O41" s="1377">
        <v>672.66852035749798</v>
      </c>
      <c r="P41" s="1377">
        <v>721.4399881063631</v>
      </c>
      <c r="Q41" s="1377">
        <v>638.99015730337101</v>
      </c>
      <c r="R41" s="1377">
        <v>623.88758784362801</v>
      </c>
      <c r="S41" s="1377">
        <v>668.80489153253995</v>
      </c>
      <c r="T41" s="1377">
        <v>670.84362907842001</v>
      </c>
      <c r="U41" s="1377">
        <v>596.21355244755205</v>
      </c>
      <c r="V41" s="1377">
        <v>581.35551482059304</v>
      </c>
      <c r="W41" s="1377">
        <v>597.14586131157796</v>
      </c>
      <c r="X41" s="308"/>
      <c r="Y41" s="1339"/>
      <c r="Z41" s="1342"/>
      <c r="AA41" s="1342"/>
      <c r="AB41" s="1342"/>
      <c r="AC41" s="1342"/>
      <c r="AD41" s="1342"/>
      <c r="AE41" s="1342"/>
      <c r="AF41" s="1342"/>
      <c r="AG41" s="1340"/>
      <c r="AH41" s="1340"/>
      <c r="AI41" s="1340"/>
      <c r="AJ41" s="1340"/>
      <c r="AK41" s="1340"/>
      <c r="AL41" s="1340"/>
      <c r="AM41" s="1340"/>
      <c r="AN41" s="1340"/>
      <c r="AO41" s="1340"/>
      <c r="AP41" s="1340"/>
      <c r="AQ41" s="1340"/>
      <c r="AR41" s="1340"/>
      <c r="AS41" s="1340"/>
      <c r="AT41" s="1340"/>
      <c r="AU41" s="1340"/>
      <c r="AV41" s="1340"/>
      <c r="AW41" s="1340"/>
      <c r="AX41" s="1340"/>
      <c r="AY41" s="1340"/>
      <c r="AZ41" s="1340"/>
    </row>
    <row r="42" spans="1:52" s="1341" customFormat="1" ht="19.5" customHeight="1">
      <c r="A42" s="1335"/>
      <c r="B42" s="1336"/>
      <c r="C42" s="1337">
        <v>72</v>
      </c>
      <c r="D42" s="1338" t="s">
        <v>560</v>
      </c>
      <c r="E42" s="1338"/>
      <c r="F42" s="1377">
        <v>754.88759337727606</v>
      </c>
      <c r="G42" s="1377">
        <v>765.57068844807509</v>
      </c>
      <c r="H42" s="1377">
        <v>680.62050566296807</v>
      </c>
      <c r="I42" s="1377">
        <v>636.14324324324298</v>
      </c>
      <c r="J42" s="1377">
        <v>669.04031828703705</v>
      </c>
      <c r="K42" s="1377">
        <v>753.73172209417203</v>
      </c>
      <c r="L42" s="1377">
        <v>782.20573464912309</v>
      </c>
      <c r="M42" s="1377">
        <v>733.61105671641803</v>
      </c>
      <c r="N42" s="1377">
        <v>641.11162589928108</v>
      </c>
      <c r="O42" s="1377">
        <v>842.33364620403302</v>
      </c>
      <c r="P42" s="1377">
        <v>921.6080938232991</v>
      </c>
      <c r="Q42" s="1377">
        <v>720.40528189911004</v>
      </c>
      <c r="R42" s="1377">
        <v>711.24769011160106</v>
      </c>
      <c r="S42" s="1377">
        <v>759.14485156912599</v>
      </c>
      <c r="T42" s="1377">
        <v>835.6692415623811</v>
      </c>
      <c r="U42" s="1377">
        <v>695.17331291234711</v>
      </c>
      <c r="V42" s="1377">
        <v>624.70617687074798</v>
      </c>
      <c r="W42" s="1377">
        <v>727.29735210263709</v>
      </c>
      <c r="X42" s="308"/>
      <c r="Y42" s="1339"/>
      <c r="Z42" s="1342"/>
      <c r="AA42" s="1342"/>
      <c r="AB42" s="1342"/>
      <c r="AC42" s="1342"/>
      <c r="AD42" s="1342"/>
      <c r="AE42" s="1342"/>
      <c r="AF42" s="1342"/>
      <c r="AG42" s="1340"/>
      <c r="AH42" s="1340"/>
      <c r="AI42" s="1340"/>
      <c r="AJ42" s="1340"/>
      <c r="AK42" s="1340"/>
      <c r="AL42" s="1340"/>
      <c r="AM42" s="1340"/>
      <c r="AN42" s="1340"/>
      <c r="AO42" s="1340"/>
      <c r="AP42" s="1340"/>
      <c r="AQ42" s="1340"/>
      <c r="AR42" s="1340"/>
      <c r="AS42" s="1340"/>
      <c r="AT42" s="1340"/>
      <c r="AU42" s="1340"/>
      <c r="AV42" s="1340"/>
      <c r="AW42" s="1340"/>
      <c r="AX42" s="1340"/>
      <c r="AY42" s="1340"/>
      <c r="AZ42" s="1340"/>
    </row>
    <row r="43" spans="1:52" s="1341" customFormat="1" ht="9" customHeight="1">
      <c r="A43" s="1335"/>
      <c r="B43" s="1336"/>
      <c r="C43" s="1337">
        <v>73</v>
      </c>
      <c r="D43" s="1338" t="s">
        <v>561</v>
      </c>
      <c r="E43" s="1338"/>
      <c r="F43" s="1377">
        <v>654.27063353566007</v>
      </c>
      <c r="G43" s="1377">
        <v>677.15217391304304</v>
      </c>
      <c r="H43" s="1377">
        <v>597.89410303587897</v>
      </c>
      <c r="I43" s="1377">
        <v>585.75140624999995</v>
      </c>
      <c r="J43" s="1377">
        <v>594.72876288659802</v>
      </c>
      <c r="K43" s="1377">
        <v>652.25913838120096</v>
      </c>
      <c r="L43" s="1377">
        <v>722.39503937007896</v>
      </c>
      <c r="M43" s="1377">
        <v>719.10446927374301</v>
      </c>
      <c r="N43" s="1377">
        <v>565.5396296296301</v>
      </c>
      <c r="O43" s="1377">
        <v>605.08779289940799</v>
      </c>
      <c r="P43" s="1377">
        <v>869.37344418834414</v>
      </c>
      <c r="Q43" s="1377">
        <v>653.58500000000004</v>
      </c>
      <c r="R43" s="1377">
        <v>677.44339739798897</v>
      </c>
      <c r="S43" s="1377">
        <v>695.49860411899306</v>
      </c>
      <c r="T43" s="1377">
        <v>797.16935406698599</v>
      </c>
      <c r="U43" s="1377">
        <v>581.41064039408911</v>
      </c>
      <c r="V43" s="1377">
        <v>616.38779661016895</v>
      </c>
      <c r="W43" s="1377">
        <v>587.5604129793511</v>
      </c>
      <c r="X43" s="308"/>
      <c r="Y43" s="1339"/>
      <c r="Z43" s="1342"/>
      <c r="AA43" s="1342"/>
      <c r="AB43" s="1342"/>
      <c r="AC43" s="1342"/>
      <c r="AD43" s="1342"/>
      <c r="AE43" s="1342"/>
      <c r="AF43" s="1342"/>
      <c r="AG43" s="1340"/>
      <c r="AH43" s="1340"/>
      <c r="AI43" s="1340"/>
      <c r="AJ43" s="1340"/>
      <c r="AK43" s="1340"/>
      <c r="AL43" s="1340"/>
      <c r="AM43" s="1340"/>
      <c r="AN43" s="1340"/>
      <c r="AO43" s="1340"/>
      <c r="AP43" s="1340"/>
      <c r="AQ43" s="1340"/>
      <c r="AR43" s="1340"/>
      <c r="AS43" s="1340"/>
      <c r="AT43" s="1340"/>
      <c r="AU43" s="1340"/>
      <c r="AV43" s="1340"/>
      <c r="AW43" s="1340"/>
      <c r="AX43" s="1340"/>
      <c r="AY43" s="1340"/>
      <c r="AZ43" s="1340"/>
    </row>
    <row r="44" spans="1:52" s="1341" customFormat="1" ht="9.75" customHeight="1">
      <c r="A44" s="1335"/>
      <c r="B44" s="1336"/>
      <c r="C44" s="1337">
        <v>74</v>
      </c>
      <c r="D44" s="1338" t="s">
        <v>562</v>
      </c>
      <c r="E44" s="1338"/>
      <c r="F44" s="1377">
        <v>841.57521398747406</v>
      </c>
      <c r="G44" s="1377">
        <v>829.84871508379899</v>
      </c>
      <c r="H44" s="1377">
        <v>762.80536813922402</v>
      </c>
      <c r="I44" s="1377">
        <v>917.84903954802303</v>
      </c>
      <c r="J44" s="1377">
        <v>786.64442528735606</v>
      </c>
      <c r="K44" s="1377">
        <v>816.52454484605096</v>
      </c>
      <c r="L44" s="1377">
        <v>736.25050989345493</v>
      </c>
      <c r="M44" s="1377">
        <v>891.87505484460701</v>
      </c>
      <c r="N44" s="1377">
        <v>817.90112540192899</v>
      </c>
      <c r="O44" s="1377">
        <v>868.29069236821408</v>
      </c>
      <c r="P44" s="1377">
        <v>922.83413202553299</v>
      </c>
      <c r="Q44" s="1377">
        <v>921.22703703703712</v>
      </c>
      <c r="R44" s="1377">
        <v>841.70180868312002</v>
      </c>
      <c r="S44" s="1377">
        <v>898.82734042553204</v>
      </c>
      <c r="T44" s="1377">
        <v>942.64735021919114</v>
      </c>
      <c r="U44" s="1377">
        <v>758.95118022328495</v>
      </c>
      <c r="V44" s="1377">
        <v>821.70315315315304</v>
      </c>
      <c r="W44" s="1377">
        <v>653.92744735162705</v>
      </c>
      <c r="X44" s="308"/>
      <c r="Y44" s="1339"/>
      <c r="Z44" s="1342"/>
      <c r="AA44" s="1342"/>
      <c r="AB44" s="1342"/>
      <c r="AC44" s="1342"/>
      <c r="AD44" s="1342"/>
      <c r="AE44" s="1342"/>
      <c r="AF44" s="1342"/>
      <c r="AG44" s="1340"/>
      <c r="AH44" s="1340"/>
      <c r="AI44" s="1340"/>
      <c r="AJ44" s="1340"/>
      <c r="AK44" s="1340"/>
      <c r="AL44" s="1340"/>
      <c r="AM44" s="1340"/>
      <c r="AN44" s="1340"/>
      <c r="AO44" s="1340"/>
      <c r="AP44" s="1340"/>
      <c r="AQ44" s="1340"/>
      <c r="AR44" s="1340"/>
      <c r="AS44" s="1340"/>
      <c r="AT44" s="1340"/>
      <c r="AU44" s="1340"/>
      <c r="AV44" s="1340"/>
      <c r="AW44" s="1340"/>
      <c r="AX44" s="1340"/>
      <c r="AY44" s="1340"/>
      <c r="AZ44" s="1340"/>
    </row>
    <row r="45" spans="1:52" s="1341" customFormat="1" ht="19.5" customHeight="1">
      <c r="A45" s="1335"/>
      <c r="B45" s="1336"/>
      <c r="C45" s="1337">
        <v>75</v>
      </c>
      <c r="D45" s="1338" t="s">
        <v>563</v>
      </c>
      <c r="E45" s="1338"/>
      <c r="F45" s="1377">
        <v>615.09124220032811</v>
      </c>
      <c r="G45" s="1377">
        <v>589.11854227405206</v>
      </c>
      <c r="H45" s="1377">
        <v>552.55064763100108</v>
      </c>
      <c r="I45" s="1377">
        <v>548.07130081300807</v>
      </c>
      <c r="J45" s="1377">
        <v>559.93616721854301</v>
      </c>
      <c r="K45" s="1377">
        <v>588.33272369714803</v>
      </c>
      <c r="L45" s="1377">
        <v>632.67385454545501</v>
      </c>
      <c r="M45" s="1377">
        <v>660.30858072146702</v>
      </c>
      <c r="N45" s="1377">
        <v>563.43981092437002</v>
      </c>
      <c r="O45" s="1377">
        <v>628.92799947215599</v>
      </c>
      <c r="P45" s="1377">
        <v>674.68999247068905</v>
      </c>
      <c r="Q45" s="1377">
        <v>602.79805555555606</v>
      </c>
      <c r="R45" s="1377">
        <v>550.45566906925706</v>
      </c>
      <c r="S45" s="1377">
        <v>616.954721889952</v>
      </c>
      <c r="T45" s="1377">
        <v>671.70648330058907</v>
      </c>
      <c r="U45" s="1377">
        <v>552.65490281826999</v>
      </c>
      <c r="V45" s="1377">
        <v>583.66604444444408</v>
      </c>
      <c r="W45" s="1377">
        <v>578.75431778929203</v>
      </c>
      <c r="X45" s="308"/>
      <c r="Y45" s="1339"/>
      <c r="Z45" s="1342"/>
      <c r="AA45" s="1342"/>
      <c r="AB45" s="1342"/>
      <c r="AC45" s="1342"/>
      <c r="AD45" s="1342"/>
      <c r="AE45" s="1342"/>
      <c r="AF45" s="1342"/>
      <c r="AG45" s="1340"/>
      <c r="AH45" s="1340"/>
      <c r="AI45" s="1340"/>
      <c r="AJ45" s="1340"/>
      <c r="AK45" s="1340"/>
      <c r="AL45" s="1340"/>
      <c r="AM45" s="1340"/>
      <c r="AN45" s="1340"/>
      <c r="AO45" s="1340"/>
      <c r="AP45" s="1340"/>
      <c r="AQ45" s="1340"/>
      <c r="AR45" s="1340"/>
      <c r="AS45" s="1340"/>
      <c r="AT45" s="1340"/>
      <c r="AU45" s="1340"/>
      <c r="AV45" s="1340"/>
      <c r="AW45" s="1340"/>
      <c r="AX45" s="1340"/>
      <c r="AY45" s="1340"/>
      <c r="AZ45" s="1340"/>
    </row>
    <row r="46" spans="1:52" s="1341" customFormat="1" ht="10.5" customHeight="1">
      <c r="A46" s="1335"/>
      <c r="B46" s="1336"/>
      <c r="C46" s="1329">
        <v>8</v>
      </c>
      <c r="D46" s="1330" t="s">
        <v>564</v>
      </c>
      <c r="E46" s="1330"/>
      <c r="F46" s="1376">
        <v>631.37219673708012</v>
      </c>
      <c r="G46" s="1376">
        <v>717.28751341681607</v>
      </c>
      <c r="H46" s="1376">
        <v>563.68642275551701</v>
      </c>
      <c r="I46" s="1376">
        <v>618.53922315308512</v>
      </c>
      <c r="J46" s="1376">
        <v>591.74688351338705</v>
      </c>
      <c r="K46" s="1376">
        <v>672.68487447432096</v>
      </c>
      <c r="L46" s="1376">
        <v>668.1528236316251</v>
      </c>
      <c r="M46" s="1376">
        <v>680.36425654682603</v>
      </c>
      <c r="N46" s="1376">
        <v>594.47258777633306</v>
      </c>
      <c r="O46" s="1376">
        <v>680.67349250288407</v>
      </c>
      <c r="P46" s="1376">
        <v>717.03204077082307</v>
      </c>
      <c r="Q46" s="1376">
        <v>670.14125072716706</v>
      </c>
      <c r="R46" s="1376">
        <v>600.95122042400214</v>
      </c>
      <c r="S46" s="1376">
        <v>676.54657058951511</v>
      </c>
      <c r="T46" s="1376">
        <v>852.90277104761913</v>
      </c>
      <c r="U46" s="1376">
        <v>589.51859996433006</v>
      </c>
      <c r="V46" s="1376">
        <v>592.75425942549407</v>
      </c>
      <c r="W46" s="1376">
        <v>609.15885116091806</v>
      </c>
      <c r="X46" s="308"/>
      <c r="Y46" s="1339"/>
      <c r="Z46" s="1342"/>
      <c r="AA46" s="1342"/>
      <c r="AB46" s="1342"/>
      <c r="AC46" s="1342"/>
      <c r="AD46" s="1342"/>
      <c r="AE46" s="1342"/>
      <c r="AF46" s="1342"/>
      <c r="AG46" s="1340"/>
      <c r="AH46" s="1340"/>
      <c r="AI46" s="1340"/>
      <c r="AJ46" s="1340"/>
      <c r="AK46" s="1340"/>
      <c r="AL46" s="1340"/>
      <c r="AM46" s="1340"/>
      <c r="AN46" s="1340"/>
      <c r="AO46" s="1340"/>
      <c r="AP46" s="1340"/>
      <c r="AQ46" s="1340"/>
      <c r="AR46" s="1340"/>
      <c r="AS46" s="1340"/>
      <c r="AT46" s="1340"/>
      <c r="AU46" s="1340"/>
      <c r="AV46" s="1340"/>
      <c r="AW46" s="1340"/>
      <c r="AX46" s="1340"/>
      <c r="AY46" s="1340"/>
      <c r="AZ46" s="1340"/>
    </row>
    <row r="47" spans="1:52" s="1341" customFormat="1" ht="9.75" customHeight="1">
      <c r="A47" s="1335"/>
      <c r="B47" s="1336"/>
      <c r="C47" s="1337">
        <v>81</v>
      </c>
      <c r="D47" s="1338" t="s">
        <v>565</v>
      </c>
      <c r="E47" s="1338"/>
      <c r="F47" s="1377">
        <v>606.90773605810705</v>
      </c>
      <c r="G47" s="1377">
        <v>894.459195652174</v>
      </c>
      <c r="H47" s="1377">
        <v>538.31078654473299</v>
      </c>
      <c r="I47" s="1377">
        <v>576.42940217391299</v>
      </c>
      <c r="J47" s="1377">
        <v>561.76707377049206</v>
      </c>
      <c r="K47" s="1377">
        <v>687.87028695652214</v>
      </c>
      <c r="L47" s="1377">
        <v>658.34527397260297</v>
      </c>
      <c r="M47" s="1377">
        <v>710.96082892416212</v>
      </c>
      <c r="N47" s="1377">
        <v>550.49340000000007</v>
      </c>
      <c r="O47" s="1377">
        <v>665.69353057851208</v>
      </c>
      <c r="P47" s="1377">
        <v>763.93330797446004</v>
      </c>
      <c r="Q47" s="1377">
        <v>689.29043329532499</v>
      </c>
      <c r="R47" s="1377">
        <v>567.414367206718</v>
      </c>
      <c r="S47" s="1377">
        <v>672.28294582085505</v>
      </c>
      <c r="T47" s="1377">
        <v>853.55779449260604</v>
      </c>
      <c r="U47" s="1377">
        <v>553.71797519275901</v>
      </c>
      <c r="V47" s="1377">
        <v>540.820130057803</v>
      </c>
      <c r="W47" s="1377">
        <v>574.78473392461206</v>
      </c>
      <c r="X47" s="308"/>
      <c r="Y47" s="1339"/>
      <c r="Z47" s="1342"/>
      <c r="AA47" s="1342"/>
      <c r="AB47" s="1342"/>
      <c r="AC47" s="1342"/>
      <c r="AD47" s="1342"/>
      <c r="AE47" s="1342"/>
      <c r="AF47" s="1342"/>
      <c r="AG47" s="1340"/>
      <c r="AH47" s="1340"/>
      <c r="AI47" s="1340"/>
      <c r="AJ47" s="1340"/>
      <c r="AK47" s="1340"/>
      <c r="AL47" s="1340"/>
      <c r="AM47" s="1340"/>
      <c r="AN47" s="1340"/>
      <c r="AO47" s="1340"/>
      <c r="AP47" s="1340"/>
      <c r="AQ47" s="1340"/>
      <c r="AR47" s="1340"/>
      <c r="AS47" s="1340"/>
      <c r="AT47" s="1340"/>
      <c r="AU47" s="1340"/>
      <c r="AV47" s="1340"/>
      <c r="AW47" s="1340"/>
      <c r="AX47" s="1340"/>
      <c r="AY47" s="1340"/>
      <c r="AZ47" s="1340"/>
    </row>
    <row r="48" spans="1:52" s="1341" customFormat="1" ht="9.75" customHeight="1">
      <c r="A48" s="1335"/>
      <c r="B48" s="1336"/>
      <c r="C48" s="1337">
        <v>82</v>
      </c>
      <c r="D48" s="1338" t="s">
        <v>566</v>
      </c>
      <c r="E48" s="1338"/>
      <c r="F48" s="1377">
        <v>664.94002034070706</v>
      </c>
      <c r="G48" s="1377">
        <v>654.44974999999999</v>
      </c>
      <c r="H48" s="1377">
        <v>647.62959656652401</v>
      </c>
      <c r="I48" s="1377">
        <v>607.679488636364</v>
      </c>
      <c r="J48" s="1377">
        <v>587.69185185185211</v>
      </c>
      <c r="K48" s="1377">
        <v>600.74401459854005</v>
      </c>
      <c r="L48" s="1377">
        <v>651.55993333333311</v>
      </c>
      <c r="M48" s="1377">
        <v>710.65109090909107</v>
      </c>
      <c r="N48" s="1377">
        <v>661.56521472392603</v>
      </c>
      <c r="O48" s="1377">
        <v>635.65225838264303</v>
      </c>
      <c r="P48" s="1377">
        <v>734.20766488413506</v>
      </c>
      <c r="Q48" s="1377">
        <v>620.20066666666708</v>
      </c>
      <c r="R48" s="1377">
        <v>605.78217303240706</v>
      </c>
      <c r="S48" s="1377">
        <v>673.84732954545507</v>
      </c>
      <c r="T48" s="1377">
        <v>1029.8316063714899</v>
      </c>
      <c r="U48" s="1377">
        <v>640.33522271714901</v>
      </c>
      <c r="V48" s="1377">
        <v>593.39736842105299</v>
      </c>
      <c r="W48" s="1377">
        <v>653.11681755829898</v>
      </c>
      <c r="X48" s="308"/>
      <c r="Y48" s="1339"/>
      <c r="Z48" s="1342"/>
      <c r="AA48" s="1342"/>
      <c r="AB48" s="1342"/>
      <c r="AC48" s="1342"/>
      <c r="AD48" s="1342"/>
      <c r="AE48" s="1342"/>
      <c r="AF48" s="1342"/>
      <c r="AG48" s="1340"/>
      <c r="AH48" s="1340"/>
      <c r="AI48" s="1340"/>
      <c r="AJ48" s="1340"/>
      <c r="AK48" s="1340"/>
      <c r="AL48" s="1340"/>
      <c r="AM48" s="1340"/>
      <c r="AN48" s="1340"/>
      <c r="AO48" s="1340"/>
      <c r="AP48" s="1340"/>
      <c r="AQ48" s="1340"/>
      <c r="AR48" s="1340"/>
      <c r="AS48" s="1340"/>
      <c r="AT48" s="1340"/>
      <c r="AU48" s="1340"/>
      <c r="AV48" s="1340"/>
      <c r="AW48" s="1340"/>
      <c r="AX48" s="1340"/>
      <c r="AY48" s="1340"/>
      <c r="AZ48" s="1340"/>
    </row>
    <row r="49" spans="1:52" s="1341" customFormat="1" ht="9.75" customHeight="1">
      <c r="A49" s="1335"/>
      <c r="B49" s="1336"/>
      <c r="C49" s="1337">
        <v>83</v>
      </c>
      <c r="D49" s="1338" t="s">
        <v>567</v>
      </c>
      <c r="E49" s="1338"/>
      <c r="F49" s="1377">
        <v>670.10940893169902</v>
      </c>
      <c r="G49" s="1377">
        <v>628.70778917378902</v>
      </c>
      <c r="H49" s="1377">
        <v>640.27015160435712</v>
      </c>
      <c r="I49" s="1377">
        <v>628.67513116474311</v>
      </c>
      <c r="J49" s="1377">
        <v>638.81742857142899</v>
      </c>
      <c r="K49" s="1377">
        <v>666.95934019066704</v>
      </c>
      <c r="L49" s="1377">
        <v>680.20369449378302</v>
      </c>
      <c r="M49" s="1377">
        <v>673.90785426189802</v>
      </c>
      <c r="N49" s="1377">
        <v>618.89694687682402</v>
      </c>
      <c r="O49" s="1377">
        <v>703.612442349773</v>
      </c>
      <c r="P49" s="1377">
        <v>699.4192675539241</v>
      </c>
      <c r="Q49" s="1377">
        <v>651.30428571428604</v>
      </c>
      <c r="R49" s="1377">
        <v>651.77434274458301</v>
      </c>
      <c r="S49" s="1377">
        <v>680.19210919659497</v>
      </c>
      <c r="T49" s="1377">
        <v>733.26039825422799</v>
      </c>
      <c r="U49" s="1377">
        <v>624.953093858633</v>
      </c>
      <c r="V49" s="1377">
        <v>619.00220512820499</v>
      </c>
      <c r="W49" s="1377">
        <v>624.34087400398403</v>
      </c>
      <c r="X49" s="308"/>
      <c r="Y49" s="1339"/>
      <c r="Z49" s="1342"/>
      <c r="AA49" s="1342"/>
      <c r="AB49" s="1342"/>
      <c r="AC49" s="1342"/>
      <c r="AD49" s="1342"/>
      <c r="AE49" s="1342"/>
      <c r="AF49" s="1342"/>
      <c r="AG49" s="1340"/>
      <c r="AH49" s="1340"/>
      <c r="AI49" s="1340"/>
      <c r="AJ49" s="1340"/>
      <c r="AK49" s="1340"/>
      <c r="AL49" s="1340"/>
      <c r="AM49" s="1340"/>
      <c r="AN49" s="1340"/>
      <c r="AO49" s="1340"/>
      <c r="AP49" s="1340"/>
      <c r="AQ49" s="1340"/>
      <c r="AR49" s="1340"/>
      <c r="AS49" s="1340"/>
      <c r="AT49" s="1340"/>
      <c r="AU49" s="1340"/>
      <c r="AV49" s="1340"/>
      <c r="AW49" s="1340"/>
      <c r="AX49" s="1340"/>
      <c r="AY49" s="1340"/>
      <c r="AZ49" s="1340"/>
    </row>
    <row r="50" spans="1:52" s="1341" customFormat="1" ht="10.5" customHeight="1">
      <c r="A50" s="1335"/>
      <c r="B50" s="1336"/>
      <c r="C50" s="1329">
        <v>9</v>
      </c>
      <c r="D50" s="1330" t="s">
        <v>568</v>
      </c>
      <c r="E50" s="1330"/>
      <c r="F50" s="1376">
        <v>560.77173139368699</v>
      </c>
      <c r="G50" s="1376">
        <v>561.917967711301</v>
      </c>
      <c r="H50" s="1376">
        <v>542.05899656067106</v>
      </c>
      <c r="I50" s="1376">
        <v>522.36141452344896</v>
      </c>
      <c r="J50" s="1376">
        <v>538.56542051410008</v>
      </c>
      <c r="K50" s="1376">
        <v>549.25105919380201</v>
      </c>
      <c r="L50" s="1376">
        <v>566.20124591947797</v>
      </c>
      <c r="M50" s="1376">
        <v>600.85960803948205</v>
      </c>
      <c r="N50" s="1376">
        <v>535.35286105407306</v>
      </c>
      <c r="O50" s="1376">
        <v>557.91466769865804</v>
      </c>
      <c r="P50" s="1376">
        <v>609.01671770601297</v>
      </c>
      <c r="Q50" s="1376">
        <v>556.13084217733706</v>
      </c>
      <c r="R50" s="1376">
        <v>565.81159892353401</v>
      </c>
      <c r="S50" s="1376">
        <v>566.64827533875302</v>
      </c>
      <c r="T50" s="1376">
        <v>578.67794973142804</v>
      </c>
      <c r="U50" s="1376">
        <v>536.92149380805006</v>
      </c>
      <c r="V50" s="1376">
        <v>534.25255813953504</v>
      </c>
      <c r="W50" s="1376">
        <v>554.39813630041704</v>
      </c>
      <c r="X50" s="308"/>
      <c r="Y50" s="1339"/>
      <c r="Z50" s="1342"/>
      <c r="AA50" s="1342"/>
      <c r="AB50" s="1342"/>
      <c r="AC50" s="1342"/>
      <c r="AD50" s="1342"/>
      <c r="AE50" s="1342"/>
      <c r="AF50" s="1342"/>
      <c r="AG50" s="1340"/>
      <c r="AH50" s="1340"/>
      <c r="AI50" s="1340"/>
      <c r="AJ50" s="1340"/>
      <c r="AK50" s="1340"/>
      <c r="AL50" s="1340"/>
      <c r="AM50" s="1340"/>
      <c r="AN50" s="1340"/>
      <c r="AO50" s="1340"/>
      <c r="AP50" s="1340"/>
      <c r="AQ50" s="1340"/>
      <c r="AR50" s="1340"/>
      <c r="AS50" s="1340"/>
      <c r="AT50" s="1340"/>
      <c r="AU50" s="1340"/>
      <c r="AV50" s="1340"/>
      <c r="AW50" s="1340"/>
      <c r="AX50" s="1340"/>
      <c r="AY50" s="1340"/>
      <c r="AZ50" s="1340"/>
    </row>
    <row r="51" spans="1:52" s="1341" customFormat="1" ht="9.75" customHeight="1">
      <c r="A51" s="1335"/>
      <c r="B51" s="1336"/>
      <c r="C51" s="1337">
        <v>91</v>
      </c>
      <c r="D51" s="1338" t="s">
        <v>569</v>
      </c>
      <c r="E51" s="1338"/>
      <c r="F51" s="1377">
        <v>512.36285670071197</v>
      </c>
      <c r="G51" s="1377">
        <v>516.41084893882601</v>
      </c>
      <c r="H51" s="1377">
        <v>510.81498324256404</v>
      </c>
      <c r="I51" s="1377">
        <v>503.68155230596204</v>
      </c>
      <c r="J51" s="1377">
        <v>512.510550325851</v>
      </c>
      <c r="K51" s="1377">
        <v>507.35956872370303</v>
      </c>
      <c r="L51" s="1377">
        <v>518.82866133866105</v>
      </c>
      <c r="M51" s="1377">
        <v>580.61611704923814</v>
      </c>
      <c r="N51" s="1377">
        <v>516.06354022988501</v>
      </c>
      <c r="O51" s="1377">
        <v>516.67099881563411</v>
      </c>
      <c r="P51" s="1377">
        <v>535.13954380254904</v>
      </c>
      <c r="Q51" s="1377">
        <v>509.63433905146297</v>
      </c>
      <c r="R51" s="1377">
        <v>514.3866223530531</v>
      </c>
      <c r="S51" s="1377">
        <v>523.23536634460504</v>
      </c>
      <c r="T51" s="1377">
        <v>528.89605131622807</v>
      </c>
      <c r="U51" s="1377">
        <v>516.60582921665502</v>
      </c>
      <c r="V51" s="1377">
        <v>515.40470076169709</v>
      </c>
      <c r="W51" s="1377">
        <v>514.13544584081399</v>
      </c>
      <c r="X51" s="308"/>
      <c r="Y51" s="1339"/>
      <c r="Z51" s="1342"/>
      <c r="AA51" s="1342"/>
      <c r="AB51" s="1342"/>
      <c r="AC51" s="1342"/>
      <c r="AD51" s="1342"/>
      <c r="AE51" s="1342"/>
      <c r="AF51" s="1342"/>
      <c r="AG51" s="1340"/>
      <c r="AH51" s="1340"/>
      <c r="AI51" s="1340"/>
      <c r="AJ51" s="1340"/>
      <c r="AK51" s="1340"/>
      <c r="AL51" s="1340"/>
      <c r="AM51" s="1340"/>
      <c r="AN51" s="1340"/>
      <c r="AO51" s="1340"/>
      <c r="AP51" s="1340"/>
      <c r="AQ51" s="1340"/>
      <c r="AR51" s="1340"/>
      <c r="AS51" s="1340"/>
      <c r="AT51" s="1340"/>
      <c r="AU51" s="1340"/>
      <c r="AV51" s="1340"/>
      <c r="AW51" s="1340"/>
      <c r="AX51" s="1340"/>
      <c r="AY51" s="1340"/>
      <c r="AZ51" s="1340"/>
    </row>
    <row r="52" spans="1:52" s="1341" customFormat="1" ht="19.5" customHeight="1">
      <c r="A52" s="1335"/>
      <c r="B52" s="1336"/>
      <c r="C52" s="1337">
        <v>92</v>
      </c>
      <c r="D52" s="1338" t="s">
        <v>570</v>
      </c>
      <c r="E52" s="1338"/>
      <c r="F52" s="1377">
        <v>573.20730205278608</v>
      </c>
      <c r="G52" s="1377">
        <v>555.22249611600205</v>
      </c>
      <c r="H52" s="1377">
        <v>531.67241706161099</v>
      </c>
      <c r="I52" s="1377">
        <v>523.70909722222211</v>
      </c>
      <c r="J52" s="1377">
        <v>524.64663492063505</v>
      </c>
      <c r="K52" s="1377">
        <v>520.37885000000006</v>
      </c>
      <c r="L52" s="1377">
        <v>596.89563106796106</v>
      </c>
      <c r="M52" s="1377">
        <v>566.5989790897911</v>
      </c>
      <c r="N52" s="1377">
        <v>536.47854625550713</v>
      </c>
      <c r="O52" s="1377">
        <v>544.23459807074005</v>
      </c>
      <c r="P52" s="1377">
        <v>555.14817346938798</v>
      </c>
      <c r="Q52" s="1377">
        <v>574.21626180836711</v>
      </c>
      <c r="R52" s="1377">
        <v>545.17646563814912</v>
      </c>
      <c r="S52" s="1377">
        <v>571.88577617328508</v>
      </c>
      <c r="T52" s="1377">
        <v>554.25430263157909</v>
      </c>
      <c r="U52" s="1377">
        <v>559.06830508474604</v>
      </c>
      <c r="V52" s="1377">
        <v>519.24518811881205</v>
      </c>
      <c r="W52" s="1377">
        <v>543.697483787289</v>
      </c>
      <c r="X52" s="308"/>
      <c r="Y52" s="1339"/>
      <c r="Z52" s="1342"/>
      <c r="AA52" s="1342"/>
      <c r="AB52" s="1342"/>
      <c r="AC52" s="1342"/>
      <c r="AD52" s="1342"/>
      <c r="AE52" s="1342"/>
      <c r="AF52" s="1342"/>
      <c r="AG52" s="1340"/>
      <c r="AH52" s="1340"/>
      <c r="AI52" s="1340"/>
      <c r="AJ52" s="1340"/>
      <c r="AK52" s="1340"/>
      <c r="AL52" s="1340"/>
      <c r="AM52" s="1340"/>
      <c r="AN52" s="1340"/>
      <c r="AO52" s="1340"/>
      <c r="AP52" s="1340"/>
      <c r="AQ52" s="1340"/>
      <c r="AR52" s="1340"/>
      <c r="AS52" s="1340"/>
      <c r="AT52" s="1340"/>
      <c r="AU52" s="1340"/>
      <c r="AV52" s="1340"/>
      <c r="AW52" s="1340"/>
      <c r="AX52" s="1340"/>
      <c r="AY52" s="1340"/>
      <c r="AZ52" s="1340"/>
    </row>
    <row r="53" spans="1:52" s="1341" customFormat="1" ht="19.5" customHeight="1">
      <c r="A53" s="1335"/>
      <c r="B53" s="1336"/>
      <c r="C53" s="1337">
        <v>93</v>
      </c>
      <c r="D53" s="1338" t="s">
        <v>571</v>
      </c>
      <c r="E53" s="1338"/>
      <c r="F53" s="1377">
        <v>570.47700828838299</v>
      </c>
      <c r="G53" s="1377">
        <v>614.62296660117909</v>
      </c>
      <c r="H53" s="1377">
        <v>535.49316348911805</v>
      </c>
      <c r="I53" s="1377">
        <v>541.08604770016996</v>
      </c>
      <c r="J53" s="1377">
        <v>547.35082771896111</v>
      </c>
      <c r="K53" s="1377">
        <v>566.31787294117601</v>
      </c>
      <c r="L53" s="1377">
        <v>577.38226730310305</v>
      </c>
      <c r="M53" s="1377">
        <v>598.57290159189608</v>
      </c>
      <c r="N53" s="1377">
        <v>522.17163503649601</v>
      </c>
      <c r="O53" s="1377">
        <v>568.40759392027508</v>
      </c>
      <c r="P53" s="1377">
        <v>636.18135943931509</v>
      </c>
      <c r="Q53" s="1377">
        <v>588.62328124999999</v>
      </c>
      <c r="R53" s="1377">
        <v>577.048409116176</v>
      </c>
      <c r="S53" s="1377">
        <v>573.01227343749997</v>
      </c>
      <c r="T53" s="1377">
        <v>594.79580416272506</v>
      </c>
      <c r="U53" s="1377">
        <v>547.41076530612202</v>
      </c>
      <c r="V53" s="1377">
        <v>534.70846153846196</v>
      </c>
      <c r="W53" s="1377">
        <v>571.879096848578</v>
      </c>
      <c r="X53" s="308"/>
      <c r="Y53" s="1339"/>
      <c r="Z53" s="1342"/>
      <c r="AA53" s="1342"/>
      <c r="AB53" s="1342"/>
      <c r="AC53" s="1342"/>
      <c r="AD53" s="1342"/>
      <c r="AE53" s="1342"/>
      <c r="AF53" s="1342"/>
      <c r="AG53" s="1340"/>
      <c r="AH53" s="1340"/>
      <c r="AI53" s="1340"/>
      <c r="AJ53" s="1340"/>
      <c r="AK53" s="1340"/>
      <c r="AL53" s="1340"/>
      <c r="AM53" s="1340"/>
      <c r="AN53" s="1340"/>
      <c r="AO53" s="1340"/>
      <c r="AP53" s="1340"/>
      <c r="AQ53" s="1340"/>
      <c r="AR53" s="1340"/>
      <c r="AS53" s="1340"/>
      <c r="AT53" s="1340"/>
      <c r="AU53" s="1340"/>
      <c r="AV53" s="1340"/>
      <c r="AW53" s="1340"/>
      <c r="AX53" s="1340"/>
      <c r="AY53" s="1340"/>
      <c r="AZ53" s="1340"/>
    </row>
    <row r="54" spans="1:52" s="1341" customFormat="1" ht="9.75" customHeight="1">
      <c r="A54" s="1335"/>
      <c r="B54" s="1336"/>
      <c r="C54" s="1337">
        <v>94</v>
      </c>
      <c r="D54" s="1338" t="s">
        <v>572</v>
      </c>
      <c r="E54" s="1338"/>
      <c r="F54" s="1377">
        <v>524.32590033975112</v>
      </c>
      <c r="G54" s="1377">
        <v>514.02393548387101</v>
      </c>
      <c r="H54" s="1377">
        <v>518.95392392392398</v>
      </c>
      <c r="I54" s="1377">
        <v>509.53874999999999</v>
      </c>
      <c r="J54" s="1377">
        <v>515.95538860103613</v>
      </c>
      <c r="K54" s="1377">
        <v>522.98425271739097</v>
      </c>
      <c r="L54" s="1377">
        <v>518.04291907514505</v>
      </c>
      <c r="M54" s="1377">
        <v>561.08878967414307</v>
      </c>
      <c r="N54" s="1377">
        <v>507.90008955223908</v>
      </c>
      <c r="O54" s="1377">
        <v>527.98231794871799</v>
      </c>
      <c r="P54" s="1377">
        <v>540.43351729818801</v>
      </c>
      <c r="Q54" s="1377">
        <v>521.69634831460712</v>
      </c>
      <c r="R54" s="1377">
        <v>521.17075702479303</v>
      </c>
      <c r="S54" s="1377">
        <v>526.62044987146498</v>
      </c>
      <c r="T54" s="1377">
        <v>520.42309000708701</v>
      </c>
      <c r="U54" s="1377">
        <v>512.30339673912999</v>
      </c>
      <c r="V54" s="1377">
        <v>510.61442231075705</v>
      </c>
      <c r="W54" s="1377">
        <v>514.67968253968309</v>
      </c>
      <c r="X54" s="308"/>
      <c r="Y54" s="1339"/>
      <c r="Z54" s="1342"/>
      <c r="AA54" s="1342"/>
      <c r="AB54" s="1342"/>
      <c r="AC54" s="1342"/>
      <c r="AD54" s="1342"/>
      <c r="AE54" s="1342"/>
      <c r="AF54" s="1342"/>
      <c r="AG54" s="1340"/>
      <c r="AH54" s="1340"/>
      <c r="AI54" s="1340"/>
      <c r="AJ54" s="1340"/>
      <c r="AK54" s="1340"/>
      <c r="AL54" s="1340"/>
      <c r="AM54" s="1340"/>
      <c r="AN54" s="1340"/>
      <c r="AO54" s="1340"/>
      <c r="AP54" s="1340"/>
      <c r="AQ54" s="1340"/>
      <c r="AR54" s="1340"/>
      <c r="AS54" s="1340"/>
      <c r="AT54" s="1340"/>
      <c r="AU54" s="1340"/>
      <c r="AV54" s="1340"/>
      <c r="AW54" s="1340"/>
      <c r="AX54" s="1340"/>
      <c r="AY54" s="1340"/>
      <c r="AZ54" s="1340"/>
    </row>
    <row r="55" spans="1:52" s="1341" customFormat="1" ht="19.5" customHeight="1">
      <c r="A55" s="1335"/>
      <c r="B55" s="1336"/>
      <c r="C55" s="1337">
        <v>95</v>
      </c>
      <c r="D55" s="1338" t="s">
        <v>573</v>
      </c>
      <c r="E55" s="1338"/>
      <c r="F55" s="1377">
        <v>678.78640394088711</v>
      </c>
      <c r="G55" s="1377">
        <v>531.25</v>
      </c>
      <c r="H55" s="1377">
        <v>637.73730650154801</v>
      </c>
      <c r="I55" s="1377">
        <v>575.15250000000003</v>
      </c>
      <c r="J55" s="1377">
        <v>592.26911111111099</v>
      </c>
      <c r="K55" s="1377">
        <v>700.89960000000008</v>
      </c>
      <c r="L55" s="1377">
        <v>662.78625</v>
      </c>
      <c r="M55" s="1377">
        <v>672.94567164179102</v>
      </c>
      <c r="N55" s="1377">
        <v>696.00952380952401</v>
      </c>
      <c r="O55" s="1377">
        <v>730.43150943396199</v>
      </c>
      <c r="P55" s="1377">
        <v>850.21211111111108</v>
      </c>
      <c r="Q55" s="1377">
        <v>606.5</v>
      </c>
      <c r="R55" s="1377">
        <v>721.62242070116906</v>
      </c>
      <c r="S55" s="1377">
        <v>698.65648148148102</v>
      </c>
      <c r="T55" s="1377">
        <v>724.2664406779661</v>
      </c>
      <c r="U55" s="1377">
        <v>632.40037974683503</v>
      </c>
      <c r="V55" s="1377">
        <v>666.00243902439013</v>
      </c>
      <c r="W55" s="1377">
        <v>595.07323232323199</v>
      </c>
      <c r="X55" s="308"/>
      <c r="Y55" s="1339"/>
      <c r="Z55" s="1342"/>
      <c r="AA55" s="1342"/>
      <c r="AB55" s="1342"/>
      <c r="AC55" s="1342"/>
      <c r="AD55" s="1342"/>
      <c r="AE55" s="1342"/>
      <c r="AF55" s="1342"/>
      <c r="AG55" s="1340"/>
      <c r="AH55" s="1340"/>
      <c r="AI55" s="1340"/>
      <c r="AJ55" s="1340"/>
      <c r="AK55" s="1340"/>
      <c r="AL55" s="1340"/>
      <c r="AM55" s="1340"/>
      <c r="AN55" s="1340"/>
      <c r="AO55" s="1340"/>
      <c r="AP55" s="1340"/>
      <c r="AQ55" s="1340"/>
      <c r="AR55" s="1340"/>
      <c r="AS55" s="1340"/>
      <c r="AT55" s="1340"/>
      <c r="AU55" s="1340"/>
      <c r="AV55" s="1340"/>
      <c r="AW55" s="1340"/>
      <c r="AX55" s="1340"/>
      <c r="AY55" s="1340"/>
      <c r="AZ55" s="1340"/>
    </row>
    <row r="56" spans="1:52" s="1341" customFormat="1" ht="9.75" customHeight="1">
      <c r="A56" s="1335"/>
      <c r="B56" s="1336"/>
      <c r="C56" s="1337">
        <v>96</v>
      </c>
      <c r="D56" s="1338" t="s">
        <v>574</v>
      </c>
      <c r="E56" s="1338"/>
      <c r="F56" s="1377">
        <v>588.36759796113404</v>
      </c>
      <c r="G56" s="1377">
        <v>619.03080669710801</v>
      </c>
      <c r="H56" s="1377">
        <v>586.78661821705407</v>
      </c>
      <c r="I56" s="1377">
        <v>531.23609375000001</v>
      </c>
      <c r="J56" s="1377">
        <v>583.21341260404301</v>
      </c>
      <c r="K56" s="1377">
        <v>598.80010130246001</v>
      </c>
      <c r="L56" s="1377">
        <v>595.64984615384606</v>
      </c>
      <c r="M56" s="1377">
        <v>665.45056453823008</v>
      </c>
      <c r="N56" s="1377">
        <v>575.37608418367302</v>
      </c>
      <c r="O56" s="1377">
        <v>602.29069140823606</v>
      </c>
      <c r="P56" s="1377">
        <v>757.70788974455309</v>
      </c>
      <c r="Q56" s="1377">
        <v>599.09753153153213</v>
      </c>
      <c r="R56" s="1377">
        <v>624.51237093916097</v>
      </c>
      <c r="S56" s="1377">
        <v>615.624573850959</v>
      </c>
      <c r="T56" s="1377">
        <v>660.95082474226808</v>
      </c>
      <c r="U56" s="1377">
        <v>555.75711111111104</v>
      </c>
      <c r="V56" s="1377">
        <v>560.8504338624341</v>
      </c>
      <c r="W56" s="1377">
        <v>584.23285158781607</v>
      </c>
      <c r="X56" s="308"/>
      <c r="Y56" s="1339"/>
      <c r="Z56" s="1342"/>
      <c r="AA56" s="1342"/>
      <c r="AB56" s="1342"/>
      <c r="AC56" s="1342"/>
      <c r="AD56" s="1342"/>
      <c r="AE56" s="1342"/>
      <c r="AF56" s="1342"/>
      <c r="AG56" s="1340"/>
      <c r="AH56" s="1340"/>
      <c r="AI56" s="1340"/>
      <c r="AJ56" s="1340"/>
      <c r="AK56" s="1340"/>
      <c r="AL56" s="1340"/>
      <c r="AM56" s="1340"/>
      <c r="AN56" s="1340"/>
      <c r="AO56" s="1340"/>
      <c r="AP56" s="1340"/>
      <c r="AQ56" s="1340"/>
      <c r="AR56" s="1340"/>
      <c r="AS56" s="1340"/>
      <c r="AT56" s="1340"/>
      <c r="AU56" s="1340"/>
      <c r="AV56" s="1340"/>
      <c r="AW56" s="1340"/>
      <c r="AX56" s="1340"/>
      <c r="AY56" s="1340"/>
      <c r="AZ56" s="1340"/>
    </row>
    <row r="57" spans="1:52" s="1341" customFormat="1" ht="10.5" customHeight="1">
      <c r="A57" s="1335"/>
      <c r="B57" s="1336"/>
      <c r="C57" s="1343" t="s">
        <v>575</v>
      </c>
      <c r="D57" s="1330"/>
      <c r="E57" s="1330"/>
      <c r="F57" s="1376">
        <v>1666.2988888888901</v>
      </c>
      <c r="G57" s="1376">
        <v>691.71</v>
      </c>
      <c r="H57" s="1376">
        <v>694.20142857142901</v>
      </c>
      <c r="I57" s="1376">
        <v>485</v>
      </c>
      <c r="J57" s="1376">
        <v>896.80000000000007</v>
      </c>
      <c r="K57" s="1376">
        <v>1258.0933333333301</v>
      </c>
      <c r="L57" s="1376">
        <v>1340.3240000000001</v>
      </c>
      <c r="M57" s="1376">
        <v>1956.9769230769202</v>
      </c>
      <c r="N57" s="1376">
        <v>749.39499999999998</v>
      </c>
      <c r="O57" s="1376">
        <v>768.33166666666705</v>
      </c>
      <c r="P57" s="1376">
        <v>2161.4451190476198</v>
      </c>
      <c r="Q57" s="1376">
        <v>1325</v>
      </c>
      <c r="R57" s="1376">
        <v>1274.6544943820202</v>
      </c>
      <c r="S57" s="1376">
        <v>700</v>
      </c>
      <c r="T57" s="1376">
        <v>2390.1983333333296</v>
      </c>
      <c r="U57" s="1376">
        <v>598.995</v>
      </c>
      <c r="V57" s="1376" t="s">
        <v>9</v>
      </c>
      <c r="W57" s="1376">
        <v>750.84416666666709</v>
      </c>
      <c r="X57" s="308"/>
      <c r="Y57" s="1339"/>
      <c r="Z57" s="1342"/>
      <c r="AA57" s="1342"/>
      <c r="AB57" s="1342"/>
      <c r="AC57" s="1342"/>
      <c r="AD57" s="1342"/>
      <c r="AE57" s="1342"/>
      <c r="AF57" s="1342"/>
      <c r="AG57" s="1340"/>
      <c r="AH57" s="1340"/>
      <c r="AI57" s="1340"/>
      <c r="AJ57" s="1340"/>
      <c r="AK57" s="1340"/>
      <c r="AL57" s="1340"/>
      <c r="AM57" s="1340"/>
      <c r="AN57" s="1340"/>
      <c r="AO57" s="1340"/>
      <c r="AP57" s="1340"/>
      <c r="AQ57" s="1340"/>
      <c r="AR57" s="1340"/>
      <c r="AS57" s="1340"/>
      <c r="AT57" s="1340"/>
      <c r="AU57" s="1340"/>
      <c r="AV57" s="1340"/>
      <c r="AW57" s="1340"/>
      <c r="AX57" s="1340"/>
      <c r="AY57" s="1340"/>
      <c r="AZ57" s="1340"/>
    </row>
    <row r="58" spans="1:52" s="1341" customFormat="1" ht="11.25" customHeight="1">
      <c r="A58" s="1335"/>
      <c r="B58" s="1336"/>
      <c r="C58" s="1344"/>
      <c r="D58" s="1337" t="s">
        <v>576</v>
      </c>
      <c r="E58" s="1337"/>
      <c r="F58" s="1377">
        <v>1666.2988888888901</v>
      </c>
      <c r="G58" s="1377">
        <v>691.71</v>
      </c>
      <c r="H58" s="1377">
        <v>694.20142857142901</v>
      </c>
      <c r="I58" s="1377">
        <v>485</v>
      </c>
      <c r="J58" s="1377">
        <v>896.80000000000007</v>
      </c>
      <c r="K58" s="1377">
        <v>1258.0933333333301</v>
      </c>
      <c r="L58" s="1377">
        <v>1340.3240000000001</v>
      </c>
      <c r="M58" s="1377">
        <v>1956.9769230769202</v>
      </c>
      <c r="N58" s="1377">
        <v>749.39499999999998</v>
      </c>
      <c r="O58" s="1377">
        <v>768.33166666666705</v>
      </c>
      <c r="P58" s="1377">
        <v>2161.4451190476198</v>
      </c>
      <c r="Q58" s="1377">
        <v>1325</v>
      </c>
      <c r="R58" s="1377">
        <v>1274.6544943820202</v>
      </c>
      <c r="S58" s="1377">
        <v>700</v>
      </c>
      <c r="T58" s="1377">
        <v>2390.1983333333296</v>
      </c>
      <c r="U58" s="1377">
        <v>598.995</v>
      </c>
      <c r="V58" s="1377" t="s">
        <v>9</v>
      </c>
      <c r="W58" s="1377">
        <v>750.84416666666709</v>
      </c>
      <c r="X58" s="308"/>
      <c r="Y58" s="1339"/>
      <c r="Z58" s="1342"/>
      <c r="AA58" s="1342"/>
      <c r="AB58" s="1342"/>
      <c r="AC58" s="1342"/>
      <c r="AD58" s="1342"/>
      <c r="AE58" s="1342"/>
      <c r="AF58" s="1342"/>
      <c r="AG58" s="1340"/>
      <c r="AH58" s="1340"/>
      <c r="AI58" s="1340"/>
      <c r="AJ58" s="1340"/>
      <c r="AK58" s="1340"/>
      <c r="AL58" s="1340"/>
      <c r="AM58" s="1340"/>
      <c r="AN58" s="1340"/>
      <c r="AO58" s="1340"/>
      <c r="AP58" s="1340"/>
      <c r="AQ58" s="1340"/>
      <c r="AR58" s="1340"/>
      <c r="AS58" s="1340"/>
      <c r="AT58" s="1340"/>
      <c r="AU58" s="1340"/>
      <c r="AV58" s="1340"/>
      <c r="AW58" s="1340"/>
      <c r="AX58" s="1340"/>
      <c r="AY58" s="1340"/>
      <c r="AZ58" s="1340"/>
    </row>
    <row r="59" spans="1:52" s="1359" customFormat="1" ht="15" customHeight="1">
      <c r="A59" s="1311"/>
      <c r="B59" s="1345"/>
      <c r="C59" s="1346" t="s">
        <v>577</v>
      </c>
      <c r="D59" s="1347"/>
      <c r="E59" s="1347"/>
      <c r="F59" s="1348"/>
      <c r="G59" s="1349"/>
      <c r="H59" s="1350"/>
      <c r="I59" s="1351"/>
      <c r="J59" s="1352"/>
      <c r="K59" s="1353"/>
      <c r="L59" s="1354"/>
      <c r="M59" s="1354"/>
      <c r="N59" s="1354"/>
      <c r="O59" s="1354"/>
      <c r="P59" s="1354"/>
      <c r="Q59" s="1354"/>
      <c r="R59" s="1354"/>
      <c r="S59" s="1354"/>
      <c r="T59" s="1354"/>
      <c r="U59" s="1354"/>
      <c r="V59" s="1354"/>
      <c r="W59" s="1355"/>
      <c r="X59" s="1356"/>
      <c r="Y59" s="1355"/>
      <c r="Z59" s="1357"/>
      <c r="AA59" s="1357"/>
      <c r="AB59" s="1357"/>
      <c r="AC59" s="1357"/>
      <c r="AD59" s="1357"/>
      <c r="AE59" s="1357"/>
      <c r="AF59" s="1357"/>
      <c r="AG59" s="1358"/>
      <c r="AH59" s="1358"/>
      <c r="AI59" s="1358"/>
      <c r="AJ59" s="1358"/>
      <c r="AK59" s="1358"/>
      <c r="AL59" s="1358"/>
      <c r="AM59" s="1358"/>
      <c r="AN59" s="1358"/>
      <c r="AO59" s="1358"/>
      <c r="AP59" s="1358"/>
    </row>
    <row r="60" spans="1:52" ht="13.5" customHeight="1">
      <c r="A60" s="226"/>
      <c r="B60" s="228"/>
      <c r="D60" s="1360"/>
      <c r="E60" s="1360"/>
      <c r="F60" s="1360"/>
      <c r="G60" s="1360"/>
      <c r="H60" s="1360"/>
      <c r="I60" s="1360"/>
      <c r="J60" s="1360"/>
      <c r="K60" s="1360"/>
      <c r="L60" s="1361"/>
      <c r="M60" s="1360"/>
      <c r="N60" s="1360"/>
      <c r="O60" s="1360"/>
      <c r="P60" s="1360"/>
      <c r="R60" s="1362"/>
      <c r="S60" s="1529">
        <v>41640</v>
      </c>
      <c r="T60" s="1529"/>
      <c r="U60" s="1529"/>
      <c r="V60" s="1529"/>
      <c r="W60" s="1529"/>
      <c r="X60" s="495">
        <v>13</v>
      </c>
      <c r="Y60" s="1360"/>
      <c r="Z60" s="1342"/>
      <c r="AA60" s="1342"/>
      <c r="AB60" s="1342"/>
      <c r="AC60" s="1342"/>
      <c r="AD60" s="1342"/>
      <c r="AE60" s="1342"/>
      <c r="AF60" s="1342"/>
    </row>
    <row r="61" spans="1:52">
      <c r="L61" s="1360"/>
      <c r="Z61" s="1342"/>
      <c r="AA61" s="1342"/>
      <c r="AB61" s="1342"/>
      <c r="AC61" s="1342"/>
      <c r="AD61" s="1342"/>
      <c r="AE61" s="1342"/>
      <c r="AF61" s="1342"/>
    </row>
    <row r="71" ht="4.5" customHeight="1"/>
  </sheetData>
  <mergeCells count="2">
    <mergeCell ref="C6:D6"/>
    <mergeCell ref="S60:W6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7"/>
  <sheetViews>
    <sheetView zoomScaleNormal="100" workbookViewId="0"/>
  </sheetViews>
  <sheetFormatPr defaultRowHeight="12.75"/>
  <cols>
    <col min="1" max="1" width="1" style="169" customWidth="1"/>
    <col min="2" max="2" width="2.5703125" style="169" customWidth="1"/>
    <col min="3" max="3" width="1" style="169" customWidth="1"/>
    <col min="4" max="4" width="20.85546875" style="169" customWidth="1"/>
    <col min="5" max="5" width="0.5703125" style="169" customWidth="1"/>
    <col min="6" max="6" width="8.42578125" style="169" customWidth="1"/>
    <col min="7" max="7" width="0.5703125" style="169" customWidth="1"/>
    <col min="8" max="14" width="9.28515625" style="169" customWidth="1"/>
    <col min="15" max="15" width="2.5703125" style="169" customWidth="1"/>
    <col min="16" max="16" width="1" style="169" customWidth="1"/>
    <col min="17" max="17" width="3.7109375" style="169" customWidth="1"/>
    <col min="18" max="16384" width="9.140625" style="169"/>
  </cols>
  <sheetData>
    <row r="1" spans="1:20" ht="13.5" customHeight="1">
      <c r="A1" s="168"/>
      <c r="B1" s="309"/>
      <c r="C1" s="309"/>
      <c r="D1" s="309"/>
      <c r="E1" s="294"/>
      <c r="F1" s="294"/>
      <c r="G1" s="294"/>
      <c r="H1" s="294"/>
      <c r="I1" s="294"/>
      <c r="J1" s="294"/>
      <c r="K1" s="294"/>
      <c r="L1" s="1542" t="s">
        <v>388</v>
      </c>
      <c r="M1" s="1542"/>
      <c r="N1" s="1542"/>
      <c r="O1" s="1542"/>
      <c r="P1" s="168"/>
      <c r="R1" s="256"/>
    </row>
    <row r="2" spans="1:20" ht="6" customHeight="1">
      <c r="A2" s="168"/>
      <c r="B2" s="310"/>
      <c r="C2" s="492"/>
      <c r="D2" s="492"/>
      <c r="E2" s="293"/>
      <c r="F2" s="293"/>
      <c r="G2" s="293"/>
      <c r="H2" s="293"/>
      <c r="I2" s="293"/>
      <c r="J2" s="293"/>
      <c r="K2" s="293"/>
      <c r="L2" s="293"/>
      <c r="M2" s="293"/>
      <c r="N2" s="170"/>
      <c r="O2" s="170"/>
      <c r="P2" s="168"/>
      <c r="R2" s="256"/>
    </row>
    <row r="3" spans="1:20" ht="13.5" customHeight="1" thickBot="1">
      <c r="A3" s="168"/>
      <c r="B3" s="311"/>
      <c r="C3" s="171"/>
      <c r="D3" s="171"/>
      <c r="E3" s="171"/>
      <c r="F3" s="170"/>
      <c r="G3" s="170"/>
      <c r="H3" s="170"/>
      <c r="I3" s="170"/>
      <c r="J3" s="170"/>
      <c r="K3" s="170"/>
      <c r="L3" s="691"/>
      <c r="M3" s="691"/>
      <c r="N3" s="691" t="s">
        <v>72</v>
      </c>
      <c r="O3" s="691"/>
      <c r="P3" s="691"/>
      <c r="R3" s="256"/>
    </row>
    <row r="4" spans="1:20" ht="15" customHeight="1" thickBot="1">
      <c r="A4" s="168"/>
      <c r="B4" s="311"/>
      <c r="C4" s="328" t="s">
        <v>358</v>
      </c>
      <c r="D4" s="332"/>
      <c r="E4" s="332"/>
      <c r="F4" s="332"/>
      <c r="G4" s="332"/>
      <c r="H4" s="332"/>
      <c r="I4" s="332"/>
      <c r="J4" s="332"/>
      <c r="K4" s="332"/>
      <c r="L4" s="332"/>
      <c r="M4" s="332"/>
      <c r="N4" s="333"/>
      <c r="O4" s="691"/>
      <c r="P4" s="691"/>
      <c r="R4" s="256"/>
    </row>
    <row r="5" spans="1:20" ht="7.5" customHeight="1">
      <c r="A5" s="168"/>
      <c r="B5" s="311"/>
      <c r="C5" s="1543" t="s">
        <v>87</v>
      </c>
      <c r="D5" s="1543"/>
      <c r="E5" s="170"/>
      <c r="F5" s="16"/>
      <c r="G5" s="170"/>
      <c r="H5" s="170"/>
      <c r="I5" s="170"/>
      <c r="J5" s="170"/>
      <c r="K5" s="170"/>
      <c r="L5" s="691"/>
      <c r="M5" s="691"/>
      <c r="N5" s="691"/>
      <c r="O5" s="691"/>
      <c r="P5" s="691"/>
      <c r="R5" s="256"/>
    </row>
    <row r="6" spans="1:20" ht="13.5" customHeight="1">
      <c r="A6" s="168"/>
      <c r="B6" s="311"/>
      <c r="C6" s="1544"/>
      <c r="D6" s="1544"/>
      <c r="E6" s="111">
        <v>1999</v>
      </c>
      <c r="F6" s="111"/>
      <c r="G6" s="170"/>
      <c r="H6" s="112">
        <v>2007</v>
      </c>
      <c r="I6" s="112">
        <v>2008</v>
      </c>
      <c r="J6" s="112">
        <v>2009</v>
      </c>
      <c r="K6" s="112">
        <v>2010</v>
      </c>
      <c r="L6" s="112">
        <v>2011</v>
      </c>
      <c r="M6" s="112">
        <v>2012</v>
      </c>
      <c r="N6" s="112">
        <v>2013</v>
      </c>
      <c r="O6" s="691"/>
      <c r="P6" s="691"/>
      <c r="R6" s="256"/>
    </row>
    <row r="7" spans="1:20" ht="2.25" customHeight="1">
      <c r="A7" s="168"/>
      <c r="B7" s="311"/>
      <c r="C7" s="113"/>
      <c r="D7" s="113"/>
      <c r="E7" s="16"/>
      <c r="F7" s="16"/>
      <c r="G7" s="170"/>
      <c r="H7" s="16"/>
      <c r="I7" s="16"/>
      <c r="J7" s="16"/>
      <c r="K7" s="16"/>
      <c r="L7" s="16"/>
      <c r="M7" s="16"/>
      <c r="N7" s="16"/>
      <c r="O7" s="691"/>
      <c r="P7" s="691"/>
      <c r="R7" s="256"/>
    </row>
    <row r="8" spans="1:20" ht="18.75" customHeight="1">
      <c r="A8" s="168"/>
      <c r="B8" s="311"/>
      <c r="C8" s="1545" t="s">
        <v>357</v>
      </c>
      <c r="D8" s="1545"/>
      <c r="E8" s="1545"/>
      <c r="F8" s="1545"/>
      <c r="G8" s="292"/>
      <c r="H8" s="1546">
        <v>403</v>
      </c>
      <c r="I8" s="1546">
        <v>426</v>
      </c>
      <c r="J8" s="1546">
        <v>450</v>
      </c>
      <c r="K8" s="1546">
        <v>475</v>
      </c>
      <c r="L8" s="1546">
        <v>485</v>
      </c>
      <c r="M8" s="1546">
        <v>485</v>
      </c>
      <c r="N8" s="1546">
        <v>485</v>
      </c>
      <c r="O8" s="260"/>
      <c r="P8" s="260"/>
      <c r="R8" s="261"/>
      <c r="S8" s="261"/>
      <c r="T8" s="261"/>
    </row>
    <row r="9" spans="1:20" ht="4.5" customHeight="1">
      <c r="A9" s="168"/>
      <c r="B9" s="311"/>
      <c r="C9" s="1545"/>
      <c r="D9" s="1545"/>
      <c r="E9" s="1545"/>
      <c r="F9" s="1545"/>
      <c r="G9" s="292"/>
      <c r="H9" s="1546"/>
      <c r="I9" s="1546"/>
      <c r="J9" s="1546"/>
      <c r="K9" s="1546"/>
      <c r="L9" s="1546"/>
      <c r="M9" s="1546"/>
      <c r="N9" s="1546"/>
      <c r="O9" s="260"/>
      <c r="P9" s="260"/>
      <c r="R9" s="256"/>
    </row>
    <row r="10" spans="1:20" s="174" customFormat="1" ht="10.5" customHeight="1">
      <c r="A10" s="172"/>
      <c r="B10" s="312"/>
      <c r="C10" s="1545"/>
      <c r="D10" s="1545"/>
      <c r="E10" s="1545"/>
      <c r="F10" s="1545"/>
      <c r="G10" s="331"/>
      <c r="H10" s="1546"/>
      <c r="I10" s="1546"/>
      <c r="J10" s="1546"/>
      <c r="K10" s="1546"/>
      <c r="L10" s="1546"/>
      <c r="M10" s="1546"/>
      <c r="N10" s="1546"/>
      <c r="O10" s="260"/>
      <c r="P10" s="260"/>
      <c r="R10" s="254"/>
    </row>
    <row r="11" spans="1:20" ht="31.5" customHeight="1">
      <c r="A11" s="168"/>
      <c r="B11" s="313"/>
      <c r="C11" s="259" t="s">
        <v>340</v>
      </c>
      <c r="D11" s="259"/>
      <c r="E11" s="255"/>
      <c r="F11" s="255"/>
      <c r="G11" s="258"/>
      <c r="H11" s="257" t="s">
        <v>339</v>
      </c>
      <c r="I11" s="257" t="s">
        <v>338</v>
      </c>
      <c r="J11" s="257" t="s">
        <v>337</v>
      </c>
      <c r="K11" s="257" t="s">
        <v>336</v>
      </c>
      <c r="L11" s="257" t="s">
        <v>335</v>
      </c>
      <c r="M11" s="684" t="s">
        <v>411</v>
      </c>
      <c r="N11" s="684" t="s">
        <v>411</v>
      </c>
      <c r="O11" s="257"/>
      <c r="P11" s="257"/>
      <c r="R11" s="256"/>
    </row>
    <row r="12" spans="1:20" s="174" customFormat="1" ht="18" customHeight="1">
      <c r="A12" s="172"/>
      <c r="B12" s="312"/>
      <c r="C12" s="175" t="s">
        <v>334</v>
      </c>
      <c r="D12" s="175"/>
      <c r="E12" s="255"/>
      <c r="F12" s="255"/>
      <c r="G12" s="173"/>
      <c r="H12" s="255" t="s">
        <v>333</v>
      </c>
      <c r="I12" s="255" t="s">
        <v>332</v>
      </c>
      <c r="J12" s="255" t="s">
        <v>331</v>
      </c>
      <c r="K12" s="255" t="s">
        <v>330</v>
      </c>
      <c r="L12" s="255" t="s">
        <v>329</v>
      </c>
      <c r="M12" s="684" t="s">
        <v>411</v>
      </c>
      <c r="N12" s="684" t="s">
        <v>411</v>
      </c>
      <c r="O12" s="255"/>
      <c r="P12" s="255"/>
      <c r="R12" s="254"/>
    </row>
    <row r="13" spans="1:20" ht="20.25" customHeight="1" thickBot="1">
      <c r="A13" s="168"/>
      <c r="B13" s="311"/>
      <c r="C13" s="693" t="s">
        <v>412</v>
      </c>
      <c r="D13" s="692"/>
      <c r="E13" s="170"/>
      <c r="F13" s="170"/>
      <c r="G13" s="170"/>
      <c r="H13" s="170"/>
      <c r="I13" s="170"/>
      <c r="J13" s="170"/>
      <c r="K13" s="170"/>
      <c r="L13" s="170"/>
      <c r="M13" s="170"/>
      <c r="N13" s="691"/>
      <c r="O13" s="170"/>
      <c r="P13" s="168"/>
    </row>
    <row r="14" spans="1:20" s="174" customFormat="1" ht="13.5" customHeight="1" thickBot="1">
      <c r="A14" s="172"/>
      <c r="B14" s="312"/>
      <c r="C14" s="328" t="s">
        <v>328</v>
      </c>
      <c r="D14" s="329"/>
      <c r="E14" s="329"/>
      <c r="F14" s="329"/>
      <c r="G14" s="329"/>
      <c r="H14" s="329"/>
      <c r="I14" s="329"/>
      <c r="J14" s="329"/>
      <c r="K14" s="329"/>
      <c r="L14" s="329"/>
      <c r="M14" s="329"/>
      <c r="N14" s="330"/>
      <c r="O14" s="170"/>
      <c r="P14" s="168"/>
      <c r="Q14" s="169"/>
      <c r="R14" s="169"/>
      <c r="S14" s="169"/>
      <c r="T14" s="169"/>
    </row>
    <row r="15" spans="1:20" ht="7.5" customHeight="1">
      <c r="A15" s="168"/>
      <c r="B15" s="311"/>
      <c r="C15" s="1548" t="s">
        <v>325</v>
      </c>
      <c r="D15" s="1548"/>
      <c r="E15" s="176"/>
      <c r="F15" s="176"/>
      <c r="G15" s="114"/>
      <c r="H15" s="177"/>
      <c r="I15" s="177"/>
      <c r="J15" s="177"/>
      <c r="K15" s="177"/>
      <c r="L15" s="177"/>
      <c r="M15" s="177"/>
      <c r="N15" s="177"/>
      <c r="O15" s="170"/>
      <c r="P15" s="168"/>
    </row>
    <row r="16" spans="1:20" ht="13.5" customHeight="1">
      <c r="A16" s="168"/>
      <c r="B16" s="311"/>
      <c r="C16" s="1475"/>
      <c r="D16" s="1475"/>
      <c r="E16" s="176"/>
      <c r="F16" s="176"/>
      <c r="G16" s="114"/>
      <c r="H16" s="1547">
        <v>2010</v>
      </c>
      <c r="I16" s="1547"/>
      <c r="J16" s="1547">
        <v>2011</v>
      </c>
      <c r="K16" s="1547"/>
      <c r="L16" s="1547">
        <v>2012</v>
      </c>
      <c r="M16" s="1547"/>
      <c r="N16" s="1115">
        <v>2013</v>
      </c>
      <c r="O16" s="170"/>
      <c r="P16" s="168"/>
    </row>
    <row r="17" spans="1:19" ht="12.75" customHeight="1">
      <c r="A17" s="168"/>
      <c r="B17" s="311"/>
      <c r="C17" s="176"/>
      <c r="D17" s="176"/>
      <c r="E17" s="176"/>
      <c r="F17" s="176"/>
      <c r="G17" s="114"/>
      <c r="H17" s="1115" t="s">
        <v>89</v>
      </c>
      <c r="I17" s="583" t="s">
        <v>88</v>
      </c>
      <c r="J17" s="889" t="s">
        <v>89</v>
      </c>
      <c r="K17" s="890" t="s">
        <v>88</v>
      </c>
      <c r="L17" s="889" t="s">
        <v>89</v>
      </c>
      <c r="M17" s="583" t="s">
        <v>88</v>
      </c>
      <c r="N17" s="889" t="s">
        <v>89</v>
      </c>
      <c r="O17" s="170"/>
      <c r="P17" s="168"/>
    </row>
    <row r="18" spans="1:19" ht="4.5" customHeight="1">
      <c r="A18" s="168"/>
      <c r="B18" s="311"/>
      <c r="C18" s="176"/>
      <c r="D18" s="176"/>
      <c r="E18" s="176"/>
      <c r="F18" s="176"/>
      <c r="G18" s="114"/>
      <c r="H18" s="496"/>
      <c r="I18" s="496"/>
      <c r="J18" s="496"/>
      <c r="K18" s="496"/>
      <c r="L18" s="496"/>
      <c r="M18" s="496"/>
      <c r="N18" s="496"/>
      <c r="O18" s="177"/>
      <c r="P18" s="168"/>
    </row>
    <row r="19" spans="1:19" ht="15" customHeight="1">
      <c r="A19" s="168"/>
      <c r="B19" s="311"/>
      <c r="C19" s="286" t="s">
        <v>356</v>
      </c>
      <c r="D19" s="325"/>
      <c r="E19" s="318"/>
      <c r="F19" s="318"/>
      <c r="G19" s="327"/>
      <c r="H19" s="324">
        <v>926</v>
      </c>
      <c r="I19" s="324">
        <v>942.38</v>
      </c>
      <c r="J19" s="324">
        <v>962.93</v>
      </c>
      <c r="K19" s="324">
        <v>971.52</v>
      </c>
      <c r="L19" s="686">
        <v>950.38</v>
      </c>
      <c r="M19" s="686">
        <v>962.38</v>
      </c>
      <c r="N19" s="686">
        <v>962.96</v>
      </c>
      <c r="O19" s="177"/>
      <c r="P19" s="168"/>
    </row>
    <row r="20" spans="1:19" ht="13.5" customHeight="1">
      <c r="A20" s="168"/>
      <c r="B20" s="311"/>
      <c r="C20" s="700" t="s">
        <v>74</v>
      </c>
      <c r="D20" s="178"/>
      <c r="E20" s="176"/>
      <c r="F20" s="176"/>
      <c r="G20" s="114"/>
      <c r="H20" s="232">
        <v>1003.7</v>
      </c>
      <c r="I20" s="232">
        <v>1024.42</v>
      </c>
      <c r="J20" s="232">
        <v>1051.9000000000001</v>
      </c>
      <c r="K20" s="232">
        <v>1053.68</v>
      </c>
      <c r="L20" s="687">
        <v>1033.26</v>
      </c>
      <c r="M20" s="687">
        <v>1043.17</v>
      </c>
      <c r="N20" s="687">
        <v>1043.8499999999999</v>
      </c>
      <c r="O20" s="177"/>
      <c r="P20" s="168"/>
    </row>
    <row r="21" spans="1:19" ht="13.5" customHeight="1">
      <c r="A21" s="168"/>
      <c r="B21" s="311"/>
      <c r="C21" s="700" t="s">
        <v>73</v>
      </c>
      <c r="D21" s="178"/>
      <c r="E21" s="176"/>
      <c r="F21" s="176"/>
      <c r="G21" s="114"/>
      <c r="H21" s="232">
        <v>822.66</v>
      </c>
      <c r="I21" s="232">
        <v>831.86</v>
      </c>
      <c r="J21" s="232">
        <v>842</v>
      </c>
      <c r="K21" s="232">
        <v>858.3</v>
      </c>
      <c r="L21" s="687">
        <v>839.63</v>
      </c>
      <c r="M21" s="687">
        <v>856.25</v>
      </c>
      <c r="N21" s="687">
        <v>857.33</v>
      </c>
      <c r="O21" s="177"/>
      <c r="P21" s="168"/>
    </row>
    <row r="22" spans="1:19" ht="6.75" customHeight="1">
      <c r="A22" s="168"/>
      <c r="B22" s="311"/>
      <c r="C22" s="225"/>
      <c r="D22" s="178"/>
      <c r="E22" s="176"/>
      <c r="F22" s="176"/>
      <c r="G22" s="114"/>
      <c r="H22" s="114"/>
      <c r="I22" s="114"/>
      <c r="J22" s="114"/>
      <c r="K22" s="114"/>
      <c r="L22" s="701"/>
      <c r="M22" s="701"/>
      <c r="N22" s="701"/>
      <c r="O22" s="177"/>
      <c r="P22" s="168"/>
    </row>
    <row r="23" spans="1:19" ht="15" customHeight="1">
      <c r="A23" s="168"/>
      <c r="B23" s="311"/>
      <c r="C23" s="286" t="s">
        <v>355</v>
      </c>
      <c r="D23" s="325"/>
      <c r="E23" s="318"/>
      <c r="F23" s="318"/>
      <c r="G23" s="323"/>
      <c r="H23" s="324">
        <v>1109.3</v>
      </c>
      <c r="I23" s="324">
        <v>1118.48</v>
      </c>
      <c r="J23" s="324">
        <v>1134.44</v>
      </c>
      <c r="K23" s="324">
        <v>1142.5999999999999</v>
      </c>
      <c r="L23" s="686">
        <v>1114.97</v>
      </c>
      <c r="M23" s="686">
        <v>1123.5</v>
      </c>
      <c r="N23" s="686">
        <v>1124.83</v>
      </c>
      <c r="O23" s="177"/>
      <c r="P23" s="168"/>
      <c r="S23" s="1204"/>
    </row>
    <row r="24" spans="1:19" s="180" customFormat="1" ht="13.5" customHeight="1">
      <c r="A24" s="179"/>
      <c r="B24" s="314"/>
      <c r="C24" s="700" t="s">
        <v>74</v>
      </c>
      <c r="D24" s="178"/>
      <c r="E24" s="176"/>
      <c r="F24" s="176"/>
      <c r="G24" s="114"/>
      <c r="H24" s="232">
        <v>1222.71</v>
      </c>
      <c r="I24" s="232">
        <v>1233.19</v>
      </c>
      <c r="J24" s="232">
        <v>1253.2</v>
      </c>
      <c r="K24" s="232">
        <v>1254.07</v>
      </c>
      <c r="L24" s="687">
        <v>1226.07</v>
      </c>
      <c r="M24" s="687">
        <v>1231.47</v>
      </c>
      <c r="N24" s="687">
        <v>1232.1199999999999</v>
      </c>
      <c r="O24" s="176"/>
      <c r="P24" s="179"/>
    </row>
    <row r="25" spans="1:19" s="180" customFormat="1" ht="13.5" customHeight="1">
      <c r="A25" s="179"/>
      <c r="B25" s="314"/>
      <c r="C25" s="700" t="s">
        <v>73</v>
      </c>
      <c r="D25" s="178"/>
      <c r="E25" s="176"/>
      <c r="F25" s="176"/>
      <c r="G25" s="114"/>
      <c r="H25" s="232">
        <v>958.24</v>
      </c>
      <c r="I25" s="232">
        <v>963.92</v>
      </c>
      <c r="J25" s="232">
        <v>973</v>
      </c>
      <c r="K25" s="232">
        <v>988.98</v>
      </c>
      <c r="L25" s="687">
        <v>966.48</v>
      </c>
      <c r="M25" s="687">
        <v>981.64</v>
      </c>
      <c r="N25" s="687">
        <v>984.61</v>
      </c>
      <c r="O25" s="176"/>
      <c r="P25" s="179"/>
      <c r="S25" s="1203"/>
    </row>
    <row r="26" spans="1:19" ht="6.75" customHeight="1">
      <c r="A26" s="168"/>
      <c r="B26" s="311"/>
      <c r="C26" s="584"/>
      <c r="D26" s="178"/>
      <c r="E26" s="176"/>
      <c r="F26" s="176"/>
      <c r="G26" s="114"/>
      <c r="H26" s="114"/>
      <c r="I26" s="114"/>
      <c r="J26" s="114"/>
      <c r="K26" s="114"/>
      <c r="L26" s="701"/>
      <c r="M26" s="701"/>
      <c r="N26" s="701"/>
      <c r="O26" s="177"/>
      <c r="P26" s="168"/>
    </row>
    <row r="27" spans="1:19" ht="15" customHeight="1">
      <c r="A27" s="168"/>
      <c r="B27" s="311"/>
      <c r="C27" s="286" t="s">
        <v>354</v>
      </c>
      <c r="D27" s="325"/>
      <c r="E27" s="318"/>
      <c r="F27" s="318"/>
      <c r="G27" s="326"/>
      <c r="H27" s="688">
        <f>H19/H23*100</f>
        <v>83.476065987559721</v>
      </c>
      <c r="I27" s="688">
        <f t="shared" ref="I27:N27" si="0">I19/I23*100</f>
        <v>84.25541806737715</v>
      </c>
      <c r="J27" s="688">
        <f t="shared" si="0"/>
        <v>84.881527449666777</v>
      </c>
      <c r="K27" s="688">
        <f t="shared" si="0"/>
        <v>85.027131104498523</v>
      </c>
      <c r="L27" s="688">
        <f t="shared" si="0"/>
        <v>85.238167843080987</v>
      </c>
      <c r="M27" s="688">
        <f t="shared" si="0"/>
        <v>85.659101023586999</v>
      </c>
      <c r="N27" s="688">
        <f t="shared" si="0"/>
        <v>85.609380973124843</v>
      </c>
      <c r="O27" s="177"/>
      <c r="P27" s="168"/>
    </row>
    <row r="28" spans="1:19" ht="13.5" customHeight="1">
      <c r="A28" s="168"/>
      <c r="B28" s="311"/>
      <c r="C28" s="700" t="s">
        <v>74</v>
      </c>
      <c r="D28" s="178"/>
      <c r="E28" s="176"/>
      <c r="F28" s="176"/>
      <c r="G28" s="253"/>
      <c r="H28" s="1116">
        <f>H20/H24*100</f>
        <v>82.08814845711575</v>
      </c>
      <c r="I28" s="1116">
        <f t="shared" ref="I28:N29" si="1">I20/I24*100</f>
        <v>83.070735247609861</v>
      </c>
      <c r="J28" s="1116">
        <f t="shared" si="1"/>
        <v>83.937120970315988</v>
      </c>
      <c r="K28" s="1116">
        <f t="shared" si="1"/>
        <v>84.020828183434745</v>
      </c>
      <c r="L28" s="1116">
        <f t="shared" si="1"/>
        <v>84.274144216888118</v>
      </c>
      <c r="M28" s="1116">
        <f t="shared" si="1"/>
        <v>84.709331124590932</v>
      </c>
      <c r="N28" s="1116">
        <f t="shared" si="1"/>
        <v>84.719832483848975</v>
      </c>
      <c r="O28" s="177"/>
      <c r="P28" s="168"/>
    </row>
    <row r="29" spans="1:19" ht="13.5" customHeight="1">
      <c r="A29" s="168"/>
      <c r="B29" s="311"/>
      <c r="C29" s="700" t="s">
        <v>73</v>
      </c>
      <c r="D29" s="178"/>
      <c r="E29" s="176"/>
      <c r="F29" s="176"/>
      <c r="G29" s="253"/>
      <c r="H29" s="1116">
        <f>H21/H25*100</f>
        <v>85.85114376356654</v>
      </c>
      <c r="I29" s="1116">
        <f t="shared" si="1"/>
        <v>86.299692920574316</v>
      </c>
      <c r="J29" s="1116">
        <f t="shared" si="1"/>
        <v>86.536485097636174</v>
      </c>
      <c r="K29" s="1116">
        <f t="shared" si="1"/>
        <v>86.786385973427159</v>
      </c>
      <c r="L29" s="1116">
        <f t="shared" si="1"/>
        <v>86.875051734127979</v>
      </c>
      <c r="M29" s="1116">
        <f t="shared" si="1"/>
        <v>87.226478138625168</v>
      </c>
      <c r="N29" s="1116">
        <f t="shared" si="1"/>
        <v>87.073054305765737</v>
      </c>
      <c r="O29" s="177"/>
      <c r="P29" s="168"/>
    </row>
    <row r="30" spans="1:19" ht="6.75" customHeight="1">
      <c r="A30" s="168"/>
      <c r="B30" s="311"/>
      <c r="C30" s="225"/>
      <c r="D30" s="178"/>
      <c r="E30" s="176"/>
      <c r="F30" s="176"/>
      <c r="G30" s="252"/>
      <c r="H30" s="251"/>
      <c r="I30" s="251"/>
      <c r="J30" s="251"/>
      <c r="K30" s="251"/>
      <c r="L30" s="689"/>
      <c r="M30" s="689"/>
      <c r="N30" s="689"/>
      <c r="O30" s="177"/>
      <c r="P30" s="168"/>
    </row>
    <row r="31" spans="1:19" ht="23.25" customHeight="1">
      <c r="A31" s="168"/>
      <c r="B31" s="311"/>
      <c r="C31" s="1549" t="s">
        <v>353</v>
      </c>
      <c r="D31" s="1549"/>
      <c r="E31" s="1549"/>
      <c r="F31" s="1549"/>
      <c r="G31" s="323"/>
      <c r="H31" s="324">
        <v>9.4</v>
      </c>
      <c r="I31" s="324">
        <v>10.5</v>
      </c>
      <c r="J31" s="324">
        <v>10.9</v>
      </c>
      <c r="K31" s="324">
        <v>11.3</v>
      </c>
      <c r="L31" s="686">
        <v>12.7</v>
      </c>
      <c r="M31" s="686">
        <v>12.9</v>
      </c>
      <c r="N31" s="686">
        <v>11.7</v>
      </c>
      <c r="O31" s="177"/>
      <c r="P31" s="168"/>
    </row>
    <row r="32" spans="1:19" ht="13.5" customHeight="1">
      <c r="A32" s="179"/>
      <c r="B32" s="314"/>
      <c r="C32" s="700" t="s">
        <v>327</v>
      </c>
      <c r="D32" s="178"/>
      <c r="E32" s="176"/>
      <c r="F32" s="176"/>
      <c r="G32" s="114"/>
      <c r="H32" s="232">
        <v>6.4</v>
      </c>
      <c r="I32" s="232">
        <v>7.5</v>
      </c>
      <c r="J32" s="232">
        <v>8.1</v>
      </c>
      <c r="K32" s="232">
        <v>8.3000000000000007</v>
      </c>
      <c r="L32" s="687">
        <v>10</v>
      </c>
      <c r="M32" s="687">
        <v>10.1</v>
      </c>
      <c r="N32" s="687">
        <v>9.1999999999999993</v>
      </c>
      <c r="P32" s="168"/>
    </row>
    <row r="33" spans="1:18" ht="13.5" customHeight="1">
      <c r="A33" s="168"/>
      <c r="B33" s="311"/>
      <c r="C33" s="700" t="s">
        <v>326</v>
      </c>
      <c r="D33" s="178"/>
      <c r="E33" s="176"/>
      <c r="F33" s="176"/>
      <c r="G33" s="114"/>
      <c r="H33" s="232">
        <v>13.4</v>
      </c>
      <c r="I33" s="232">
        <v>14.4</v>
      </c>
      <c r="J33" s="232">
        <v>14.7</v>
      </c>
      <c r="K33" s="232">
        <v>15.3</v>
      </c>
      <c r="L33" s="687">
        <v>16.399999999999999</v>
      </c>
      <c r="M33" s="687">
        <v>16.600000000000001</v>
      </c>
      <c r="N33" s="687">
        <v>15.1</v>
      </c>
      <c r="O33" s="177"/>
      <c r="P33" s="168"/>
      <c r="R33" s="244"/>
    </row>
    <row r="34" spans="1:18" ht="18" customHeight="1" thickBot="1">
      <c r="A34" s="168"/>
      <c r="B34" s="311"/>
      <c r="C34" s="225"/>
      <c r="D34" s="178"/>
      <c r="E34" s="176"/>
      <c r="F34" s="176"/>
      <c r="G34" s="1530"/>
      <c r="H34" s="1530"/>
      <c r="I34" s="1530"/>
      <c r="J34" s="1530"/>
      <c r="K34" s="1530"/>
      <c r="L34" s="1530"/>
      <c r="M34" s="1541"/>
      <c r="N34" s="1541"/>
      <c r="O34" s="177"/>
      <c r="P34" s="168"/>
    </row>
    <row r="35" spans="1:18" ht="30.75" customHeight="1" thickBot="1">
      <c r="A35" s="168"/>
      <c r="B35" s="311"/>
      <c r="C35" s="1532" t="s">
        <v>352</v>
      </c>
      <c r="D35" s="1533"/>
      <c r="E35" s="1533"/>
      <c r="F35" s="1533"/>
      <c r="G35" s="1533"/>
      <c r="H35" s="1533"/>
      <c r="I35" s="1533"/>
      <c r="J35" s="1533"/>
      <c r="K35" s="1533"/>
      <c r="L35" s="1533"/>
      <c r="M35" s="1533"/>
      <c r="N35" s="1534"/>
      <c r="O35" s="242"/>
      <c r="P35" s="168"/>
      <c r="Q35" s="183"/>
    </row>
    <row r="36" spans="1:18" ht="7.5" customHeight="1">
      <c r="A36" s="168"/>
      <c r="B36" s="311"/>
      <c r="C36" s="1535" t="s">
        <v>325</v>
      </c>
      <c r="D36" s="1535"/>
      <c r="E36" s="246"/>
      <c r="F36" s="245"/>
      <c r="G36" s="181"/>
      <c r="H36" s="184"/>
      <c r="I36" s="184"/>
      <c r="J36" s="184"/>
      <c r="K36" s="184"/>
      <c r="L36" s="184"/>
      <c r="M36" s="184"/>
      <c r="N36" s="184"/>
      <c r="O36" s="242"/>
      <c r="P36" s="168"/>
      <c r="Q36" s="183"/>
    </row>
    <row r="37" spans="1:18" ht="36" customHeight="1">
      <c r="A37" s="168"/>
      <c r="B37" s="311"/>
      <c r="C37" s="1536"/>
      <c r="D37" s="1536"/>
      <c r="E37" s="249"/>
      <c r="F37" s="249"/>
      <c r="G37" s="249"/>
      <c r="H37" s="249"/>
      <c r="I37" s="1537" t="s">
        <v>324</v>
      </c>
      <c r="J37" s="1537"/>
      <c r="K37" s="1538" t="s">
        <v>323</v>
      </c>
      <c r="L37" s="1539"/>
      <c r="M37" s="1538" t="s">
        <v>322</v>
      </c>
      <c r="N37" s="1537"/>
      <c r="O37" s="242"/>
      <c r="P37" s="168"/>
      <c r="Q37" s="250"/>
    </row>
    <row r="38" spans="1:18" s="174" customFormat="1" ht="25.5" customHeight="1">
      <c r="A38" s="172"/>
      <c r="B38" s="312"/>
      <c r="C38" s="249"/>
      <c r="D38" s="249"/>
      <c r="E38" s="249"/>
      <c r="F38" s="249"/>
      <c r="G38" s="249"/>
      <c r="H38" s="249"/>
      <c r="I38" s="1117" t="s">
        <v>406</v>
      </c>
      <c r="J38" s="1117" t="s">
        <v>493</v>
      </c>
      <c r="K38" s="1117" t="s">
        <v>406</v>
      </c>
      <c r="L38" s="1117" t="s">
        <v>493</v>
      </c>
      <c r="M38" s="1117" t="s">
        <v>406</v>
      </c>
      <c r="N38" s="1117" t="s">
        <v>493</v>
      </c>
      <c r="O38" s="248"/>
      <c r="P38" s="172"/>
      <c r="Q38" s="247"/>
    </row>
    <row r="39" spans="1:18" ht="15" customHeight="1">
      <c r="A39" s="168"/>
      <c r="B39" s="311"/>
      <c r="C39" s="286" t="s">
        <v>70</v>
      </c>
      <c r="D39" s="317"/>
      <c r="E39" s="318"/>
      <c r="F39" s="319"/>
      <c r="G39" s="320"/>
      <c r="H39" s="321"/>
      <c r="I39" s="322">
        <v>962.38</v>
      </c>
      <c r="J39" s="322">
        <v>962.96</v>
      </c>
      <c r="K39" s="690">
        <v>1123.5</v>
      </c>
      <c r="L39" s="690">
        <v>1124.83</v>
      </c>
      <c r="M39" s="690">
        <v>12.9</v>
      </c>
      <c r="N39" s="690">
        <v>11.7</v>
      </c>
      <c r="O39" s="242"/>
      <c r="P39" s="168"/>
      <c r="Q39" s="183"/>
      <c r="R39" s="174"/>
    </row>
    <row r="40" spans="1:18" ht="13.5" customHeight="1">
      <c r="A40" s="168"/>
      <c r="B40" s="311"/>
      <c r="C40" s="130" t="s">
        <v>321</v>
      </c>
      <c r="D40" s="265"/>
      <c r="E40" s="265"/>
      <c r="F40" s="265"/>
      <c r="G40" s="265"/>
      <c r="H40" s="265"/>
      <c r="I40" s="232">
        <v>886.39</v>
      </c>
      <c r="J40" s="232">
        <v>888.44</v>
      </c>
      <c r="K40" s="687">
        <v>1115.17</v>
      </c>
      <c r="L40" s="687">
        <v>1124.67</v>
      </c>
      <c r="M40" s="687">
        <v>8.4</v>
      </c>
      <c r="N40" s="687">
        <v>10</v>
      </c>
      <c r="O40" s="242"/>
      <c r="P40" s="168"/>
      <c r="Q40" s="183"/>
      <c r="R40" s="174"/>
    </row>
    <row r="41" spans="1:18" ht="13.5" customHeight="1">
      <c r="A41" s="168"/>
      <c r="B41" s="311"/>
      <c r="C41" s="130" t="s">
        <v>320</v>
      </c>
      <c r="D41" s="265"/>
      <c r="E41" s="265"/>
      <c r="F41" s="265"/>
      <c r="G41" s="265"/>
      <c r="H41" s="265"/>
      <c r="I41" s="232">
        <v>877.07</v>
      </c>
      <c r="J41" s="232">
        <v>886.16</v>
      </c>
      <c r="K41" s="687">
        <v>1010.96</v>
      </c>
      <c r="L41" s="687">
        <v>1021.31</v>
      </c>
      <c r="M41" s="687">
        <v>15.1</v>
      </c>
      <c r="N41" s="687">
        <v>13.1</v>
      </c>
      <c r="O41" s="242"/>
      <c r="P41" s="168"/>
      <c r="Q41" s="183"/>
      <c r="R41" s="174"/>
    </row>
    <row r="42" spans="1:18" ht="13.5" customHeight="1">
      <c r="A42" s="168"/>
      <c r="B42" s="311"/>
      <c r="C42" s="130" t="s">
        <v>319</v>
      </c>
      <c r="D42" s="243"/>
      <c r="E42" s="243"/>
      <c r="F42" s="243"/>
      <c r="G42" s="243"/>
      <c r="H42" s="243"/>
      <c r="I42" s="182">
        <v>1861.47</v>
      </c>
      <c r="J42" s="182">
        <v>1918.52</v>
      </c>
      <c r="K42" s="685">
        <v>2639.4</v>
      </c>
      <c r="L42" s="685">
        <v>2717.09</v>
      </c>
      <c r="M42" s="685">
        <v>0.2</v>
      </c>
      <c r="N42" s="685">
        <v>0</v>
      </c>
      <c r="O42" s="242"/>
      <c r="P42" s="168"/>
      <c r="Q42" s="183"/>
      <c r="R42" s="174"/>
    </row>
    <row r="43" spans="1:18" ht="13.5" customHeight="1">
      <c r="A43" s="168"/>
      <c r="B43" s="311"/>
      <c r="C43" s="130" t="s">
        <v>318</v>
      </c>
      <c r="D43" s="243"/>
      <c r="E43" s="243"/>
      <c r="F43" s="243"/>
      <c r="G43" s="243"/>
      <c r="H43" s="243"/>
      <c r="I43" s="232">
        <v>983.87</v>
      </c>
      <c r="J43" s="232">
        <v>973.98</v>
      </c>
      <c r="K43" s="687">
        <v>1194.24</v>
      </c>
      <c r="L43" s="687">
        <v>1175.5999999999999</v>
      </c>
      <c r="M43" s="687">
        <v>10.3</v>
      </c>
      <c r="N43" s="687">
        <v>10.7</v>
      </c>
      <c r="O43" s="242"/>
      <c r="P43" s="168"/>
      <c r="Q43" s="183"/>
      <c r="R43" s="174"/>
    </row>
    <row r="44" spans="1:18" ht="13.5" customHeight="1">
      <c r="A44" s="168"/>
      <c r="B44" s="311"/>
      <c r="C44" s="130" t="s">
        <v>317</v>
      </c>
      <c r="D44" s="243"/>
      <c r="E44" s="243"/>
      <c r="F44" s="243"/>
      <c r="G44" s="243"/>
      <c r="H44" s="243"/>
      <c r="I44" s="182">
        <v>871.37</v>
      </c>
      <c r="J44" s="182">
        <v>858.77</v>
      </c>
      <c r="K44" s="685">
        <v>991.84</v>
      </c>
      <c r="L44" s="685">
        <v>974.01</v>
      </c>
      <c r="M44" s="685">
        <v>12.4</v>
      </c>
      <c r="N44" s="685">
        <v>11.8</v>
      </c>
      <c r="O44" s="242"/>
      <c r="P44" s="168"/>
      <c r="Q44" s="183"/>
      <c r="R44" s="174"/>
    </row>
    <row r="45" spans="1:18" ht="13.5" customHeight="1">
      <c r="A45" s="168"/>
      <c r="B45" s="311"/>
      <c r="C45" s="130" t="s">
        <v>407</v>
      </c>
      <c r="D45" s="243"/>
      <c r="E45" s="243"/>
      <c r="F45" s="243"/>
      <c r="G45" s="243"/>
      <c r="H45" s="243"/>
      <c r="I45" s="232">
        <v>939.34</v>
      </c>
      <c r="J45" s="232">
        <v>945.02</v>
      </c>
      <c r="K45" s="687">
        <v>1076.4000000000001</v>
      </c>
      <c r="L45" s="687">
        <v>1093.29</v>
      </c>
      <c r="M45" s="687">
        <v>14.5</v>
      </c>
      <c r="N45" s="687">
        <v>10.9</v>
      </c>
      <c r="O45" s="242"/>
      <c r="P45" s="168"/>
      <c r="Q45" s="183"/>
      <c r="R45" s="174"/>
    </row>
    <row r="46" spans="1:18" ht="13.5" customHeight="1">
      <c r="A46" s="168"/>
      <c r="B46" s="311"/>
      <c r="C46" s="130" t="s">
        <v>316</v>
      </c>
      <c r="D46" s="130"/>
      <c r="E46" s="130"/>
      <c r="F46" s="130"/>
      <c r="G46" s="130"/>
      <c r="H46" s="130"/>
      <c r="I46" s="685" t="s">
        <v>284</v>
      </c>
      <c r="J46" s="685">
        <v>1114.69</v>
      </c>
      <c r="K46" s="685" t="s">
        <v>284</v>
      </c>
      <c r="L46" s="685">
        <v>1501.23</v>
      </c>
      <c r="M46" s="685">
        <v>3.4</v>
      </c>
      <c r="N46" s="685">
        <v>3.5</v>
      </c>
      <c r="O46" s="242"/>
      <c r="P46" s="168"/>
      <c r="Q46" s="183"/>
      <c r="R46" s="174"/>
    </row>
    <row r="47" spans="1:18" ht="13.5" customHeight="1">
      <c r="A47" s="168"/>
      <c r="B47" s="311"/>
      <c r="C47" s="130" t="s">
        <v>315</v>
      </c>
      <c r="D47" s="243"/>
      <c r="E47" s="243"/>
      <c r="F47" s="243"/>
      <c r="G47" s="243"/>
      <c r="H47" s="243"/>
      <c r="I47" s="232">
        <v>714.47</v>
      </c>
      <c r="J47" s="232">
        <v>726.41</v>
      </c>
      <c r="K47" s="687">
        <v>771.7</v>
      </c>
      <c r="L47" s="687">
        <v>782.22</v>
      </c>
      <c r="M47" s="687">
        <v>20.7</v>
      </c>
      <c r="N47" s="687">
        <v>20.8</v>
      </c>
      <c r="O47" s="242"/>
      <c r="P47" s="168"/>
      <c r="Q47" s="183"/>
      <c r="R47" s="174"/>
    </row>
    <row r="48" spans="1:18" ht="13.5" customHeight="1">
      <c r="A48" s="168"/>
      <c r="B48" s="311"/>
      <c r="C48" s="130" t="s">
        <v>314</v>
      </c>
      <c r="D48" s="243"/>
      <c r="E48" s="243"/>
      <c r="F48" s="243"/>
      <c r="G48" s="243"/>
      <c r="H48" s="243"/>
      <c r="I48" s="182">
        <v>1649.24</v>
      </c>
      <c r="J48" s="182">
        <v>1682.34</v>
      </c>
      <c r="K48" s="685">
        <v>1953.99</v>
      </c>
      <c r="L48" s="685">
        <v>1987.83</v>
      </c>
      <c r="M48" s="685">
        <v>2.5</v>
      </c>
      <c r="N48" s="685">
        <v>2</v>
      </c>
      <c r="O48" s="242"/>
      <c r="P48" s="168"/>
      <c r="Q48" s="183"/>
      <c r="R48" s="174"/>
    </row>
    <row r="49" spans="1:19" ht="13.5" customHeight="1">
      <c r="A49" s="168"/>
      <c r="B49" s="311"/>
      <c r="C49" s="130" t="s">
        <v>313</v>
      </c>
      <c r="D49" s="243"/>
      <c r="E49" s="243"/>
      <c r="F49" s="243"/>
      <c r="G49" s="243"/>
      <c r="H49" s="243"/>
      <c r="I49" s="232">
        <v>1652.38</v>
      </c>
      <c r="J49" s="232">
        <v>1672.71</v>
      </c>
      <c r="K49" s="687">
        <v>2267.85</v>
      </c>
      <c r="L49" s="687">
        <v>2270.69</v>
      </c>
      <c r="M49" s="687">
        <v>0.9</v>
      </c>
      <c r="N49" s="687">
        <v>1.3</v>
      </c>
      <c r="O49" s="242"/>
      <c r="P49" s="168"/>
      <c r="Q49" s="183"/>
      <c r="R49" s="174"/>
      <c r="S49" s="244"/>
    </row>
    <row r="50" spans="1:19" ht="13.5" customHeight="1">
      <c r="A50" s="168"/>
      <c r="B50" s="311"/>
      <c r="C50" s="130" t="s">
        <v>312</v>
      </c>
      <c r="D50" s="243"/>
      <c r="E50" s="243"/>
      <c r="F50" s="243"/>
      <c r="G50" s="243"/>
      <c r="H50" s="243"/>
      <c r="I50" s="182">
        <v>1024.46</v>
      </c>
      <c r="J50" s="182">
        <v>1042.4100000000001</v>
      </c>
      <c r="K50" s="685">
        <v>1114.22</v>
      </c>
      <c r="L50" s="685">
        <v>1130.6500000000001</v>
      </c>
      <c r="M50" s="685">
        <v>16.100000000000001</v>
      </c>
      <c r="N50" s="685">
        <v>13</v>
      </c>
      <c r="O50" s="242"/>
      <c r="P50" s="168"/>
      <c r="Q50" s="183"/>
      <c r="R50" s="174"/>
    </row>
    <row r="51" spans="1:19" ht="13.5" customHeight="1">
      <c r="A51" s="168"/>
      <c r="B51" s="311"/>
      <c r="C51" s="130" t="s">
        <v>311</v>
      </c>
      <c r="D51" s="243"/>
      <c r="E51" s="243"/>
      <c r="F51" s="243"/>
      <c r="G51" s="243"/>
      <c r="H51" s="243"/>
      <c r="I51" s="232">
        <v>1384.86</v>
      </c>
      <c r="J51" s="232">
        <v>1343.06</v>
      </c>
      <c r="K51" s="687">
        <v>1532.06</v>
      </c>
      <c r="L51" s="687">
        <v>1494</v>
      </c>
      <c r="M51" s="687">
        <v>6.8</v>
      </c>
      <c r="N51" s="687">
        <v>3.7</v>
      </c>
      <c r="O51" s="242"/>
      <c r="P51" s="168"/>
      <c r="Q51" s="183"/>
      <c r="R51" s="174"/>
    </row>
    <row r="52" spans="1:19" ht="13.5" customHeight="1">
      <c r="A52" s="168"/>
      <c r="B52" s="311"/>
      <c r="C52" s="130" t="s">
        <v>310</v>
      </c>
      <c r="D52" s="243"/>
      <c r="E52" s="243"/>
      <c r="F52" s="243"/>
      <c r="G52" s="243"/>
      <c r="H52" s="243"/>
      <c r="I52" s="182">
        <v>773.87</v>
      </c>
      <c r="J52" s="182">
        <v>745.87</v>
      </c>
      <c r="K52" s="685">
        <v>897.34</v>
      </c>
      <c r="L52" s="685">
        <v>860</v>
      </c>
      <c r="M52" s="685">
        <v>14.1</v>
      </c>
      <c r="N52" s="685">
        <v>14.8</v>
      </c>
      <c r="O52" s="242"/>
      <c r="P52" s="168"/>
      <c r="Q52" s="183"/>
      <c r="R52" s="174"/>
    </row>
    <row r="53" spans="1:19" ht="13.5" customHeight="1">
      <c r="A53" s="168"/>
      <c r="B53" s="311"/>
      <c r="C53" s="130" t="s">
        <v>309</v>
      </c>
      <c r="D53" s="243"/>
      <c r="E53" s="243"/>
      <c r="F53" s="243"/>
      <c r="G53" s="243"/>
      <c r="H53" s="243"/>
      <c r="I53" s="182">
        <v>1207.17</v>
      </c>
      <c r="J53" s="182">
        <v>1199.81</v>
      </c>
      <c r="K53" s="685">
        <v>1296.5999999999999</v>
      </c>
      <c r="L53" s="685">
        <v>1296.23</v>
      </c>
      <c r="M53" s="685">
        <v>6.6</v>
      </c>
      <c r="N53" s="685">
        <v>7.2</v>
      </c>
      <c r="O53" s="242"/>
      <c r="P53" s="168"/>
      <c r="Q53" s="183"/>
      <c r="R53" s="174"/>
    </row>
    <row r="54" spans="1:19" ht="13.5" customHeight="1">
      <c r="A54" s="168"/>
      <c r="B54" s="311"/>
      <c r="C54" s="130" t="s">
        <v>308</v>
      </c>
      <c r="D54" s="243"/>
      <c r="E54" s="243"/>
      <c r="F54" s="243"/>
      <c r="G54" s="243"/>
      <c r="H54" s="243"/>
      <c r="I54" s="182">
        <v>778.87</v>
      </c>
      <c r="J54" s="182">
        <v>788.64</v>
      </c>
      <c r="K54" s="685">
        <v>872.59</v>
      </c>
      <c r="L54" s="685">
        <v>884.13</v>
      </c>
      <c r="M54" s="685">
        <v>13.9</v>
      </c>
      <c r="N54" s="685">
        <v>13.2</v>
      </c>
      <c r="O54" s="242"/>
      <c r="P54" s="168"/>
      <c r="Q54" s="183"/>
      <c r="R54" s="174"/>
      <c r="S54" s="244"/>
    </row>
    <row r="55" spans="1:19" ht="13.5" customHeight="1">
      <c r="A55" s="168"/>
      <c r="B55" s="311"/>
      <c r="C55" s="130" t="s">
        <v>307</v>
      </c>
      <c r="D55" s="243"/>
      <c r="E55" s="243"/>
      <c r="F55" s="243"/>
      <c r="G55" s="243"/>
      <c r="H55" s="243"/>
      <c r="I55" s="182">
        <v>1623.07</v>
      </c>
      <c r="J55" s="182">
        <v>1617.13</v>
      </c>
      <c r="K55" s="685">
        <v>1815.13</v>
      </c>
      <c r="L55" s="685">
        <v>1813.43</v>
      </c>
      <c r="M55" s="685">
        <v>10</v>
      </c>
      <c r="N55" s="685">
        <v>10.3</v>
      </c>
      <c r="O55" s="242"/>
      <c r="P55" s="168"/>
      <c r="Q55" s="183"/>
      <c r="R55" s="174"/>
    </row>
    <row r="56" spans="1:19" ht="13.5" customHeight="1">
      <c r="A56" s="168"/>
      <c r="B56" s="311"/>
      <c r="C56" s="130" t="s">
        <v>122</v>
      </c>
      <c r="D56" s="243"/>
      <c r="E56" s="243"/>
      <c r="F56" s="243"/>
      <c r="G56" s="243"/>
      <c r="H56" s="243"/>
      <c r="I56" s="182">
        <v>946.21</v>
      </c>
      <c r="J56" s="182">
        <v>922.04</v>
      </c>
      <c r="K56" s="685">
        <v>1062.04</v>
      </c>
      <c r="L56" s="685">
        <v>1024.01</v>
      </c>
      <c r="M56" s="685">
        <v>19.100000000000001</v>
      </c>
      <c r="N56" s="685">
        <v>21.5</v>
      </c>
      <c r="O56" s="242"/>
      <c r="P56" s="168"/>
      <c r="Q56" s="183"/>
      <c r="R56" s="174"/>
    </row>
    <row r="57" spans="1:19" ht="6.75" customHeight="1">
      <c r="A57" s="168"/>
      <c r="B57" s="311"/>
      <c r="C57" s="130"/>
      <c r="D57" s="243"/>
      <c r="E57" s="243"/>
      <c r="F57" s="243"/>
      <c r="G57" s="243"/>
      <c r="H57" s="243"/>
      <c r="I57" s="182"/>
      <c r="J57" s="182"/>
      <c r="K57" s="182"/>
      <c r="L57" s="182"/>
      <c r="M57" s="182"/>
      <c r="N57" s="182"/>
      <c r="O57" s="242"/>
      <c r="P57" s="168"/>
      <c r="Q57" s="183"/>
      <c r="R57" s="174"/>
    </row>
    <row r="58" spans="1:19" ht="14.25" customHeight="1">
      <c r="A58" s="168"/>
      <c r="B58" s="311"/>
      <c r="C58" s="241" t="s">
        <v>424</v>
      </c>
      <c r="D58" s="170"/>
      <c r="E58" s="171"/>
      <c r="F58" s="239"/>
      <c r="G58" s="239"/>
      <c r="H58" s="316" t="s">
        <v>417</v>
      </c>
      <c r="I58" s="168"/>
      <c r="J58" s="176"/>
      <c r="K58" s="186"/>
      <c r="L58" s="239"/>
      <c r="M58" s="239"/>
      <c r="N58" s="239"/>
      <c r="O58" s="177"/>
      <c r="P58" s="168"/>
      <c r="R58" s="174"/>
      <c r="S58" s="240"/>
    </row>
    <row r="59" spans="1:19" ht="10.5" customHeight="1">
      <c r="A59" s="168"/>
      <c r="B59" s="311"/>
      <c r="C59" s="240" t="s">
        <v>500</v>
      </c>
      <c r="D59" s="170"/>
      <c r="E59" s="171"/>
      <c r="F59" s="239"/>
      <c r="G59" s="239"/>
      <c r="H59" s="185"/>
      <c r="I59" s="168"/>
      <c r="J59" s="176"/>
      <c r="K59" s="186"/>
      <c r="L59" s="239"/>
      <c r="M59" s="239"/>
      <c r="N59" s="239"/>
      <c r="O59" s="177"/>
      <c r="P59" s="168"/>
      <c r="R59" s="174"/>
    </row>
    <row r="60" spans="1:19" ht="8.25" customHeight="1">
      <c r="A60" s="168"/>
      <c r="B60" s="311"/>
      <c r="C60" s="1540"/>
      <c r="D60" s="1540"/>
      <c r="E60" s="1540"/>
      <c r="F60" s="1540"/>
      <c r="G60" s="1540"/>
      <c r="H60" s="1540"/>
      <c r="I60" s="1540"/>
      <c r="J60" s="1540"/>
      <c r="K60" s="1540"/>
      <c r="L60" s="1540"/>
      <c r="M60" s="1540"/>
      <c r="N60" s="1540"/>
      <c r="O60" s="177"/>
      <c r="P60" s="168"/>
      <c r="R60" s="174"/>
    </row>
    <row r="61" spans="1:19" ht="2.25" customHeight="1">
      <c r="A61" s="168"/>
      <c r="B61" s="311"/>
      <c r="C61" s="262"/>
      <c r="D61" s="262"/>
      <c r="E61" s="262"/>
      <c r="F61" s="262"/>
      <c r="G61" s="262"/>
      <c r="H61" s="262"/>
      <c r="I61" s="262"/>
      <c r="J61" s="262"/>
      <c r="K61" s="262"/>
      <c r="L61" s="262"/>
      <c r="M61" s="262"/>
      <c r="N61" s="262"/>
      <c r="O61" s="177"/>
      <c r="P61" s="168"/>
      <c r="R61" s="174"/>
    </row>
    <row r="62" spans="1:19">
      <c r="A62" s="168"/>
      <c r="B62" s="315">
        <v>14</v>
      </c>
      <c r="C62" s="1531">
        <v>41640</v>
      </c>
      <c r="D62" s="1531"/>
      <c r="E62" s="170"/>
      <c r="F62" s="170"/>
      <c r="G62" s="170"/>
      <c r="H62" s="170"/>
      <c r="I62" s="170"/>
      <c r="J62" s="170"/>
      <c r="K62" s="170"/>
      <c r="L62" s="170"/>
      <c r="M62" s="170"/>
      <c r="N62" s="170"/>
      <c r="P62" s="168"/>
      <c r="R62" s="174"/>
    </row>
    <row r="65" spans="6:15">
      <c r="F65" s="183"/>
    </row>
    <row r="70" spans="6:15" ht="4.5" customHeight="1"/>
    <row r="73" spans="6:15" ht="8.25" customHeight="1"/>
    <row r="75" spans="6:15" ht="9" customHeight="1">
      <c r="O75" s="187"/>
    </row>
    <row r="76" spans="6:15" ht="8.25" customHeight="1">
      <c r="N76" s="1382"/>
      <c r="O76" s="1382"/>
    </row>
    <row r="77" spans="6:15" ht="9.75" customHeight="1"/>
  </sheetData>
  <mergeCells count="27">
    <mergeCell ref="L16:M16"/>
    <mergeCell ref="J16:K16"/>
    <mergeCell ref="H16:I16"/>
    <mergeCell ref="C15:D16"/>
    <mergeCell ref="C31:F31"/>
    <mergeCell ref="L1:O1"/>
    <mergeCell ref="C5:D6"/>
    <mergeCell ref="C8:F10"/>
    <mergeCell ref="H8:H10"/>
    <mergeCell ref="I8:I10"/>
    <mergeCell ref="J8:J10"/>
    <mergeCell ref="K8:K10"/>
    <mergeCell ref="L8:L10"/>
    <mergeCell ref="M8:M10"/>
    <mergeCell ref="N8:N10"/>
    <mergeCell ref="G34:H34"/>
    <mergeCell ref="I34:J34"/>
    <mergeCell ref="K34:L34"/>
    <mergeCell ref="C62:D62"/>
    <mergeCell ref="N76:O76"/>
    <mergeCell ref="C35:N35"/>
    <mergeCell ref="C36:D37"/>
    <mergeCell ref="I37:J37"/>
    <mergeCell ref="K37:L37"/>
    <mergeCell ref="M37:N37"/>
    <mergeCell ref="C60:N60"/>
    <mergeCell ref="M34:N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IG88"/>
  <sheetViews>
    <sheetView zoomScaleNormal="100" workbookViewId="0"/>
  </sheetViews>
  <sheetFormatPr defaultRowHeight="12.75"/>
  <cols>
    <col min="1" max="1" width="1" style="126" customWidth="1"/>
    <col min="2" max="2" width="2.5703125" style="126" customWidth="1"/>
    <col min="3" max="3" width="2.28515625" style="126" customWidth="1"/>
    <col min="4" max="4" width="39.140625" style="126" customWidth="1"/>
    <col min="5" max="9" width="11" style="126" customWidth="1"/>
    <col min="10" max="10" width="2.5703125" style="126" customWidth="1"/>
    <col min="11" max="11" width="1" style="126" customWidth="1"/>
    <col min="12" max="16384" width="9.140625" style="126"/>
  </cols>
  <sheetData>
    <row r="1" spans="1:13" ht="13.5" customHeight="1">
      <c r="A1" s="4"/>
      <c r="B1" s="1560" t="s">
        <v>383</v>
      </c>
      <c r="C1" s="1560"/>
      <c r="D1" s="1560"/>
      <c r="E1" s="285"/>
      <c r="F1" s="285"/>
      <c r="G1" s="285"/>
      <c r="H1" s="285"/>
      <c r="I1" s="285"/>
      <c r="J1" s="335"/>
      <c r="K1" s="4"/>
    </row>
    <row r="2" spans="1:13" ht="6" customHeight="1">
      <c r="A2" s="4"/>
      <c r="B2" s="1479"/>
      <c r="C2" s="1479"/>
      <c r="D2" s="1479"/>
      <c r="E2" s="8"/>
      <c r="F2" s="8"/>
      <c r="G2" s="8"/>
      <c r="H2" s="8"/>
      <c r="I2" s="8"/>
      <c r="J2" s="648"/>
      <c r="K2" s="4"/>
    </row>
    <row r="3" spans="1:13" ht="13.5" customHeight="1" thickBot="1">
      <c r="A3" s="4"/>
      <c r="B3" s="8"/>
      <c r="C3" s="8"/>
      <c r="D3" s="8"/>
      <c r="E3" s="893"/>
      <c r="F3" s="893"/>
      <c r="G3" s="893"/>
      <c r="H3" s="893"/>
      <c r="I3" s="893" t="s">
        <v>72</v>
      </c>
      <c r="J3" s="282"/>
      <c r="K3" s="4"/>
    </row>
    <row r="4" spans="1:13" s="12" customFormat="1" ht="13.5" customHeight="1" thickBot="1">
      <c r="A4" s="11"/>
      <c r="B4" s="19"/>
      <c r="C4" s="1552" t="s">
        <v>422</v>
      </c>
      <c r="D4" s="1553"/>
      <c r="E4" s="1553"/>
      <c r="F4" s="1553"/>
      <c r="G4" s="1553"/>
      <c r="H4" s="1553"/>
      <c r="I4" s="1554"/>
      <c r="J4" s="282"/>
      <c r="K4" s="11"/>
    </row>
    <row r="5" spans="1:13" ht="4.5" customHeight="1">
      <c r="A5" s="4"/>
      <c r="B5" s="8"/>
      <c r="C5" s="1555" t="s">
        <v>87</v>
      </c>
      <c r="D5" s="1556"/>
      <c r="E5" s="895"/>
      <c r="F5" s="895"/>
      <c r="G5" s="895"/>
      <c r="H5" s="895"/>
      <c r="I5" s="895"/>
      <c r="J5" s="282"/>
      <c r="K5" s="4"/>
    </row>
    <row r="6" spans="1:13" ht="15.75" customHeight="1">
      <c r="A6" s="4"/>
      <c r="B6" s="8"/>
      <c r="C6" s="1555"/>
      <c r="D6" s="1556"/>
      <c r="E6" s="1557" t="s">
        <v>421</v>
      </c>
      <c r="F6" s="1557"/>
      <c r="G6" s="1557"/>
      <c r="H6" s="1557"/>
      <c r="I6" s="896"/>
      <c r="J6" s="282"/>
      <c r="K6" s="4"/>
    </row>
    <row r="7" spans="1:13" ht="13.5" customHeight="1">
      <c r="A7" s="4"/>
      <c r="B7" s="8"/>
      <c r="C7" s="1556"/>
      <c r="D7" s="1556"/>
      <c r="E7" s="1559">
        <v>2012</v>
      </c>
      <c r="F7" s="1559"/>
      <c r="G7" s="1559">
        <v>2013</v>
      </c>
      <c r="H7" s="1559"/>
      <c r="I7" s="1559"/>
      <c r="J7" s="282"/>
      <c r="K7" s="4"/>
    </row>
    <row r="8" spans="1:13" ht="13.5" customHeight="1">
      <c r="A8" s="4"/>
      <c r="B8" s="8"/>
      <c r="C8" s="650"/>
      <c r="D8" s="650"/>
      <c r="E8" s="894" t="s">
        <v>101</v>
      </c>
      <c r="F8" s="894" t="s">
        <v>98</v>
      </c>
      <c r="G8" s="888" t="s">
        <v>95</v>
      </c>
      <c r="H8" s="894" t="s">
        <v>104</v>
      </c>
      <c r="I8" s="894" t="s">
        <v>101</v>
      </c>
      <c r="J8" s="282"/>
      <c r="K8" s="4"/>
    </row>
    <row r="9" spans="1:13" s="653" customFormat="1" ht="23.25" customHeight="1">
      <c r="A9" s="651"/>
      <c r="B9" s="652"/>
      <c r="C9" s="1550" t="s">
        <v>70</v>
      </c>
      <c r="D9" s="1550"/>
      <c r="E9" s="1048">
        <v>5.23</v>
      </c>
      <c r="F9" s="1048">
        <v>5.27</v>
      </c>
      <c r="G9" s="1048">
        <v>5.28</v>
      </c>
      <c r="H9" s="1046">
        <v>5.32</v>
      </c>
      <c r="I9" s="1046">
        <v>5.32</v>
      </c>
      <c r="J9" s="748"/>
      <c r="K9" s="651"/>
      <c r="M9" s="655"/>
    </row>
    <row r="10" spans="1:13" ht="18.75" customHeight="1">
      <c r="A10" s="4"/>
      <c r="B10" s="8"/>
      <c r="C10" s="265" t="s">
        <v>393</v>
      </c>
      <c r="D10" s="18"/>
      <c r="E10" s="114">
        <v>12.01</v>
      </c>
      <c r="F10" s="114">
        <v>12.14</v>
      </c>
      <c r="G10" s="114">
        <v>12.27</v>
      </c>
      <c r="H10" s="1047">
        <v>12.38</v>
      </c>
      <c r="I10" s="1047">
        <v>12.27</v>
      </c>
      <c r="J10" s="748"/>
      <c r="K10" s="4"/>
    </row>
    <row r="11" spans="1:13" ht="18.75" customHeight="1">
      <c r="A11" s="4"/>
      <c r="B11" s="8"/>
      <c r="C11" s="265" t="s">
        <v>295</v>
      </c>
      <c r="D11" s="32"/>
      <c r="E11" s="114">
        <v>7.22</v>
      </c>
      <c r="F11" s="114">
        <v>7.18</v>
      </c>
      <c r="G11" s="114">
        <v>7.17</v>
      </c>
      <c r="H11" s="1047">
        <v>7.25</v>
      </c>
      <c r="I11" s="1047">
        <v>7.26</v>
      </c>
      <c r="J11" s="748"/>
      <c r="K11" s="4"/>
    </row>
    <row r="12" spans="1:13" ht="18.75" customHeight="1">
      <c r="A12" s="4"/>
      <c r="B12" s="8"/>
      <c r="C12" s="265" t="s">
        <v>296</v>
      </c>
      <c r="D12" s="32"/>
      <c r="E12" s="114">
        <v>4.21</v>
      </c>
      <c r="F12" s="114">
        <v>4.2</v>
      </c>
      <c r="G12" s="114">
        <v>4.22</v>
      </c>
      <c r="H12" s="1047">
        <v>4.2</v>
      </c>
      <c r="I12" s="1047">
        <v>4.25</v>
      </c>
      <c r="J12" s="748"/>
      <c r="K12" s="4"/>
    </row>
    <row r="13" spans="1:13" ht="18.75" customHeight="1">
      <c r="A13" s="4"/>
      <c r="B13" s="8"/>
      <c r="C13" s="265" t="s">
        <v>86</v>
      </c>
      <c r="D13" s="18"/>
      <c r="E13" s="114">
        <v>4.0999999999999996</v>
      </c>
      <c r="F13" s="114">
        <v>4.0999999999999996</v>
      </c>
      <c r="G13" s="114">
        <v>4.09</v>
      </c>
      <c r="H13" s="1047">
        <v>4.1900000000000004</v>
      </c>
      <c r="I13" s="1047">
        <v>4.03</v>
      </c>
      <c r="J13" s="649"/>
      <c r="K13" s="4"/>
    </row>
    <row r="14" spans="1:13" ht="18.75" customHeight="1">
      <c r="A14" s="4"/>
      <c r="B14" s="8"/>
      <c r="C14" s="265" t="s">
        <v>297</v>
      </c>
      <c r="D14" s="32"/>
      <c r="E14" s="114">
        <v>4.37</v>
      </c>
      <c r="F14" s="114">
        <v>4.4000000000000004</v>
      </c>
      <c r="G14" s="114">
        <v>4.3</v>
      </c>
      <c r="H14" s="1047">
        <v>4.43</v>
      </c>
      <c r="I14" s="1047">
        <v>4.46</v>
      </c>
      <c r="J14" s="649"/>
      <c r="K14" s="4"/>
    </row>
    <row r="15" spans="1:13" ht="18.75" customHeight="1">
      <c r="A15" s="4"/>
      <c r="B15" s="8"/>
      <c r="C15" s="265" t="s">
        <v>85</v>
      </c>
      <c r="D15" s="32"/>
      <c r="E15" s="114">
        <v>4.41</v>
      </c>
      <c r="F15" s="114">
        <v>4.4000000000000004</v>
      </c>
      <c r="G15" s="114">
        <v>4.38</v>
      </c>
      <c r="H15" s="1047">
        <v>4.1500000000000004</v>
      </c>
      <c r="I15" s="1047">
        <v>4.2300000000000004</v>
      </c>
      <c r="J15" s="649"/>
      <c r="K15" s="4"/>
    </row>
    <row r="16" spans="1:13" ht="18.75" customHeight="1">
      <c r="A16" s="4"/>
      <c r="B16" s="8"/>
      <c r="C16" s="265" t="s">
        <v>298</v>
      </c>
      <c r="D16" s="32"/>
      <c r="E16" s="114">
        <v>4.28</v>
      </c>
      <c r="F16" s="114">
        <v>4.4000000000000004</v>
      </c>
      <c r="G16" s="114">
        <v>4.37</v>
      </c>
      <c r="H16" s="1047">
        <v>4.21</v>
      </c>
      <c r="I16" s="1047">
        <v>4.1900000000000004</v>
      </c>
      <c r="J16" s="649"/>
      <c r="K16" s="4"/>
    </row>
    <row r="17" spans="1:13" ht="18.75" customHeight="1">
      <c r="A17" s="4"/>
      <c r="B17" s="8"/>
      <c r="C17" s="265" t="s">
        <v>84</v>
      </c>
      <c r="D17" s="32"/>
      <c r="E17" s="114">
        <v>4.3</v>
      </c>
      <c r="F17" s="114">
        <v>4.26</v>
      </c>
      <c r="G17" s="114">
        <v>4.3</v>
      </c>
      <c r="H17" s="1047">
        <v>4.22</v>
      </c>
      <c r="I17" s="1047">
        <v>4.16</v>
      </c>
      <c r="J17" s="649"/>
      <c r="K17" s="4"/>
    </row>
    <row r="18" spans="1:13" ht="18.75" customHeight="1">
      <c r="A18" s="4"/>
      <c r="B18" s="8"/>
      <c r="C18" s="265" t="s">
        <v>83</v>
      </c>
      <c r="D18" s="32"/>
      <c r="E18" s="114">
        <v>4.9000000000000004</v>
      </c>
      <c r="F18" s="114">
        <v>4.9000000000000004</v>
      </c>
      <c r="G18" s="114">
        <v>4.88</v>
      </c>
      <c r="H18" s="1047">
        <v>4.83</v>
      </c>
      <c r="I18" s="1047">
        <v>4.8099999999999996</v>
      </c>
      <c r="J18" s="649"/>
      <c r="K18" s="4"/>
    </row>
    <row r="19" spans="1:13" ht="18.75" customHeight="1">
      <c r="A19" s="4"/>
      <c r="B19" s="8"/>
      <c r="C19" s="265" t="s">
        <v>299</v>
      </c>
      <c r="D19" s="32"/>
      <c r="E19" s="114">
        <v>4.34</v>
      </c>
      <c r="F19" s="114">
        <v>4.33</v>
      </c>
      <c r="G19" s="114">
        <v>4.37</v>
      </c>
      <c r="H19" s="1047">
        <v>4.38</v>
      </c>
      <c r="I19" s="1047">
        <v>4.4000000000000004</v>
      </c>
      <c r="J19" s="649"/>
      <c r="K19" s="4"/>
    </row>
    <row r="20" spans="1:13" ht="18.75" customHeight="1">
      <c r="A20" s="4"/>
      <c r="B20" s="8"/>
      <c r="C20" s="265" t="s">
        <v>82</v>
      </c>
      <c r="D20" s="18"/>
      <c r="E20" s="114">
        <v>4.91</v>
      </c>
      <c r="F20" s="114">
        <v>5</v>
      </c>
      <c r="G20" s="114">
        <v>5</v>
      </c>
      <c r="H20" s="1047">
        <v>5.26</v>
      </c>
      <c r="I20" s="1047">
        <v>5.25</v>
      </c>
      <c r="J20" s="649"/>
      <c r="K20" s="4"/>
    </row>
    <row r="21" spans="1:13" ht="18.75" customHeight="1">
      <c r="A21" s="4"/>
      <c r="B21" s="8"/>
      <c r="C21" s="265" t="s">
        <v>300</v>
      </c>
      <c r="D21" s="32"/>
      <c r="E21" s="114">
        <v>5</v>
      </c>
      <c r="F21" s="114">
        <v>5.05</v>
      </c>
      <c r="G21" s="114">
        <v>5</v>
      </c>
      <c r="H21" s="1047">
        <v>5.07</v>
      </c>
      <c r="I21" s="1047">
        <v>5.0199999999999996</v>
      </c>
      <c r="J21" s="649"/>
      <c r="K21" s="4"/>
    </row>
    <row r="22" spans="1:13" ht="18.75" customHeight="1">
      <c r="A22" s="4"/>
      <c r="B22" s="8"/>
      <c r="C22" s="265" t="s">
        <v>301</v>
      </c>
      <c r="D22" s="32"/>
      <c r="E22" s="114">
        <v>4.75</v>
      </c>
      <c r="F22" s="114">
        <v>4.78</v>
      </c>
      <c r="G22" s="114">
        <v>4.78</v>
      </c>
      <c r="H22" s="1047">
        <v>4.74</v>
      </c>
      <c r="I22" s="1047">
        <v>4.75</v>
      </c>
      <c r="J22" s="649"/>
      <c r="K22" s="4"/>
    </row>
    <row r="23" spans="1:13" ht="18.75" customHeight="1">
      <c r="A23" s="4"/>
      <c r="B23" s="8"/>
      <c r="C23" s="265" t="s">
        <v>402</v>
      </c>
      <c r="D23" s="32"/>
      <c r="E23" s="114">
        <v>4.5999999999999996</v>
      </c>
      <c r="F23" s="114">
        <v>4.5999999999999996</v>
      </c>
      <c r="G23" s="114">
        <v>4.66</v>
      </c>
      <c r="H23" s="1047">
        <v>4.6900000000000004</v>
      </c>
      <c r="I23" s="1047">
        <v>4.68</v>
      </c>
      <c r="J23" s="649"/>
      <c r="K23" s="4"/>
    </row>
    <row r="24" spans="1:13" ht="18.75" customHeight="1">
      <c r="A24" s="4"/>
      <c r="B24" s="8"/>
      <c r="C24" s="265" t="s">
        <v>403</v>
      </c>
      <c r="D24" s="32"/>
      <c r="E24" s="114">
        <v>3.89</v>
      </c>
      <c r="F24" s="114">
        <v>4</v>
      </c>
      <c r="G24" s="114">
        <v>3.98</v>
      </c>
      <c r="H24" s="1047">
        <v>4.01</v>
      </c>
      <c r="I24" s="1047">
        <v>4.03</v>
      </c>
      <c r="J24" s="649"/>
      <c r="K24" s="4"/>
    </row>
    <row r="25" spans="1:13" ht="34.5" customHeight="1" thickBot="1">
      <c r="A25" s="4"/>
      <c r="B25" s="8"/>
      <c r="C25" s="897"/>
      <c r="D25" s="897"/>
      <c r="E25" s="654"/>
      <c r="F25" s="654"/>
      <c r="G25" s="654"/>
      <c r="H25" s="654"/>
      <c r="I25" s="654"/>
      <c r="J25" s="649"/>
      <c r="K25" s="4"/>
    </row>
    <row r="26" spans="1:13" s="12" customFormat="1" ht="13.5" customHeight="1" thickBot="1">
      <c r="A26" s="11"/>
      <c r="B26" s="19"/>
      <c r="C26" s="1552" t="s">
        <v>423</v>
      </c>
      <c r="D26" s="1553"/>
      <c r="E26" s="1553"/>
      <c r="F26" s="1553"/>
      <c r="G26" s="1553"/>
      <c r="H26" s="1553"/>
      <c r="I26" s="1554"/>
      <c r="J26" s="649"/>
      <c r="K26" s="11"/>
    </row>
    <row r="27" spans="1:13" ht="4.5" customHeight="1">
      <c r="A27" s="4"/>
      <c r="B27" s="8"/>
      <c r="C27" s="1555" t="s">
        <v>87</v>
      </c>
      <c r="D27" s="1556"/>
      <c r="E27" s="897"/>
      <c r="F27" s="897"/>
      <c r="G27" s="897"/>
      <c r="H27" s="897"/>
      <c r="I27" s="897"/>
      <c r="J27" s="649"/>
      <c r="K27" s="4"/>
    </row>
    <row r="28" spans="1:13" ht="15.75" customHeight="1">
      <c r="A28" s="4"/>
      <c r="B28" s="8"/>
      <c r="C28" s="1555"/>
      <c r="D28" s="1556"/>
      <c r="E28" s="1557" t="s">
        <v>430</v>
      </c>
      <c r="F28" s="1557"/>
      <c r="G28" s="1557"/>
      <c r="H28" s="1557"/>
      <c r="I28" s="896"/>
      <c r="J28" s="282"/>
      <c r="K28" s="4"/>
    </row>
    <row r="29" spans="1:13" ht="13.5" customHeight="1">
      <c r="A29" s="4"/>
      <c r="B29" s="8"/>
      <c r="C29" s="1556"/>
      <c r="D29" s="1556"/>
      <c r="E29" s="1559">
        <v>2012</v>
      </c>
      <c r="F29" s="1559"/>
      <c r="G29" s="1559">
        <v>2013</v>
      </c>
      <c r="H29" s="1559"/>
      <c r="I29" s="1559"/>
      <c r="J29" s="282"/>
      <c r="K29" s="4"/>
    </row>
    <row r="30" spans="1:13" ht="13.5" customHeight="1">
      <c r="A30" s="4"/>
      <c r="B30" s="8"/>
      <c r="C30" s="650"/>
      <c r="D30" s="650"/>
      <c r="E30" s="894" t="s">
        <v>101</v>
      </c>
      <c r="F30" s="894" t="s">
        <v>98</v>
      </c>
      <c r="G30" s="888" t="s">
        <v>95</v>
      </c>
      <c r="H30" s="894" t="s">
        <v>104</v>
      </c>
      <c r="I30" s="894" t="s">
        <v>101</v>
      </c>
      <c r="J30" s="282"/>
      <c r="K30" s="4"/>
    </row>
    <row r="31" spans="1:13" s="653" customFormat="1" ht="23.25" customHeight="1">
      <c r="A31" s="651"/>
      <c r="B31" s="652"/>
      <c r="C31" s="1550" t="s">
        <v>70</v>
      </c>
      <c r="D31" s="1550"/>
      <c r="E31" s="1046">
        <v>905.58</v>
      </c>
      <c r="F31" s="1046">
        <v>913.08</v>
      </c>
      <c r="G31" s="1046">
        <v>915</v>
      </c>
      <c r="H31" s="1046">
        <v>920.93</v>
      </c>
      <c r="I31" s="1046">
        <v>919.94</v>
      </c>
      <c r="J31" s="748"/>
      <c r="K31" s="651"/>
      <c r="M31" s="655"/>
    </row>
    <row r="32" spans="1:13" ht="18.75" customHeight="1">
      <c r="A32" s="4"/>
      <c r="B32" s="8"/>
      <c r="C32" s="265" t="s">
        <v>393</v>
      </c>
      <c r="D32" s="18"/>
      <c r="E32" s="1047">
        <v>2064.5100000000002</v>
      </c>
      <c r="F32" s="1047">
        <v>2082.64</v>
      </c>
      <c r="G32" s="1047">
        <v>2107.2600000000002</v>
      </c>
      <c r="H32" s="1047">
        <v>2124.16</v>
      </c>
      <c r="I32" s="1047">
        <v>2103.81</v>
      </c>
      <c r="J32" s="748"/>
      <c r="K32" s="4"/>
    </row>
    <row r="33" spans="1:241" ht="18.75" customHeight="1">
      <c r="A33" s="4"/>
      <c r="B33" s="8"/>
      <c r="C33" s="265" t="s">
        <v>295</v>
      </c>
      <c r="D33" s="32"/>
      <c r="E33" s="1047">
        <v>1250.71</v>
      </c>
      <c r="F33" s="1047">
        <v>1243.6600000000001</v>
      </c>
      <c r="G33" s="1047">
        <v>1242.95</v>
      </c>
      <c r="H33" s="1047">
        <v>1254.8900000000001</v>
      </c>
      <c r="I33" s="1047">
        <v>1257.67</v>
      </c>
      <c r="J33" s="748"/>
      <c r="K33" s="4"/>
    </row>
    <row r="34" spans="1:241" ht="18.75" customHeight="1">
      <c r="A34" s="4"/>
      <c r="B34" s="8"/>
      <c r="C34" s="265" t="s">
        <v>296</v>
      </c>
      <c r="D34" s="32"/>
      <c r="E34" s="1047">
        <v>728.85</v>
      </c>
      <c r="F34" s="1047">
        <v>727.99</v>
      </c>
      <c r="G34" s="1047">
        <v>730.14</v>
      </c>
      <c r="H34" s="1047">
        <v>726.77</v>
      </c>
      <c r="I34" s="1047">
        <v>736.39</v>
      </c>
      <c r="J34" s="748"/>
      <c r="K34" s="4"/>
    </row>
    <row r="35" spans="1:241" ht="18.75" customHeight="1">
      <c r="A35" s="4"/>
      <c r="B35" s="8"/>
      <c r="C35" s="265" t="s">
        <v>86</v>
      </c>
      <c r="D35" s="18"/>
      <c r="E35" s="1047">
        <v>710.74</v>
      </c>
      <c r="F35" s="1047">
        <v>711.07</v>
      </c>
      <c r="G35" s="1047">
        <v>709.32</v>
      </c>
      <c r="H35" s="1047">
        <v>725.26</v>
      </c>
      <c r="I35" s="1047">
        <v>697.08</v>
      </c>
      <c r="J35" s="649"/>
      <c r="K35" s="4"/>
    </row>
    <row r="36" spans="1:241" ht="18.75" customHeight="1">
      <c r="A36" s="4"/>
      <c r="B36" s="8"/>
      <c r="C36" s="265" t="s">
        <v>297</v>
      </c>
      <c r="D36" s="32"/>
      <c r="E36" s="1047">
        <v>757.77</v>
      </c>
      <c r="F36" s="1047">
        <v>760.41</v>
      </c>
      <c r="G36" s="1047">
        <v>747.03</v>
      </c>
      <c r="H36" s="1047">
        <v>767.94</v>
      </c>
      <c r="I36" s="1047">
        <v>771.29</v>
      </c>
      <c r="J36" s="649"/>
      <c r="K36" s="4"/>
    </row>
    <row r="37" spans="1:241" ht="18.75" customHeight="1">
      <c r="A37" s="4"/>
      <c r="B37" s="8"/>
      <c r="C37" s="265" t="s">
        <v>85</v>
      </c>
      <c r="D37" s="32"/>
      <c r="E37" s="1047">
        <v>764.13</v>
      </c>
      <c r="F37" s="1047">
        <v>754.17</v>
      </c>
      <c r="G37" s="1047">
        <v>758.67</v>
      </c>
      <c r="H37" s="1047">
        <v>719.5</v>
      </c>
      <c r="I37" s="1047">
        <v>733.57</v>
      </c>
      <c r="J37" s="649"/>
      <c r="K37" s="4"/>
    </row>
    <row r="38" spans="1:241" ht="18.75" customHeight="1">
      <c r="A38" s="4"/>
      <c r="B38" s="8"/>
      <c r="C38" s="265" t="s">
        <v>298</v>
      </c>
      <c r="D38" s="32"/>
      <c r="E38" s="1047">
        <v>743.35</v>
      </c>
      <c r="F38" s="1047">
        <v>761.1</v>
      </c>
      <c r="G38" s="1047">
        <v>756.62</v>
      </c>
      <c r="H38" s="1047">
        <v>729.93</v>
      </c>
      <c r="I38" s="1047">
        <v>726.89</v>
      </c>
      <c r="J38" s="649"/>
      <c r="K38" s="4"/>
    </row>
    <row r="39" spans="1:241" ht="18.75" customHeight="1">
      <c r="A39" s="4"/>
      <c r="B39" s="8"/>
      <c r="C39" s="265" t="s">
        <v>84</v>
      </c>
      <c r="D39" s="32"/>
      <c r="E39" s="1047">
        <v>746.5</v>
      </c>
      <c r="F39" s="1047">
        <v>738.36</v>
      </c>
      <c r="G39" s="1047">
        <v>739.42</v>
      </c>
      <c r="H39" s="1047">
        <v>730.99</v>
      </c>
      <c r="I39" s="1047">
        <v>721.43</v>
      </c>
      <c r="J39" s="649"/>
      <c r="K39" s="4"/>
    </row>
    <row r="40" spans="1:241" ht="18.75" customHeight="1">
      <c r="A40" s="4"/>
      <c r="B40" s="8"/>
      <c r="C40" s="265" t="s">
        <v>83</v>
      </c>
      <c r="D40" s="32"/>
      <c r="E40" s="1047">
        <v>839.52</v>
      </c>
      <c r="F40" s="1047">
        <v>849.1</v>
      </c>
      <c r="G40" s="1047">
        <v>845.06</v>
      </c>
      <c r="H40" s="1047">
        <v>836.17</v>
      </c>
      <c r="I40" s="1047">
        <v>834.09</v>
      </c>
      <c r="J40" s="649"/>
      <c r="K40" s="4"/>
    </row>
    <row r="41" spans="1:241" ht="18.75" customHeight="1">
      <c r="A41" s="4"/>
      <c r="B41" s="8"/>
      <c r="C41" s="265" t="s">
        <v>299</v>
      </c>
      <c r="D41" s="32"/>
      <c r="E41" s="1047">
        <v>750.72</v>
      </c>
      <c r="F41" s="1047">
        <v>749.65</v>
      </c>
      <c r="G41" s="1047">
        <v>755.97</v>
      </c>
      <c r="H41" s="1047">
        <v>758.05</v>
      </c>
      <c r="I41" s="1047">
        <v>762.64</v>
      </c>
      <c r="J41" s="649"/>
      <c r="K41" s="4"/>
    </row>
    <row r="42" spans="1:241" ht="18.75" customHeight="1">
      <c r="A42" s="4"/>
      <c r="B42" s="8"/>
      <c r="C42" s="265" t="s">
        <v>82</v>
      </c>
      <c r="D42" s="18"/>
      <c r="E42" s="1047">
        <v>851.63</v>
      </c>
      <c r="F42" s="1047">
        <v>866.49</v>
      </c>
      <c r="G42" s="1047">
        <v>870.31</v>
      </c>
      <c r="H42" s="1047">
        <v>910.88</v>
      </c>
      <c r="I42" s="1047">
        <v>909.41</v>
      </c>
      <c r="J42" s="649"/>
      <c r="K42" s="4"/>
    </row>
    <row r="43" spans="1:241" ht="18.75" customHeight="1">
      <c r="A43" s="4"/>
      <c r="B43" s="8"/>
      <c r="C43" s="265" t="s">
        <v>300</v>
      </c>
      <c r="D43" s="32"/>
      <c r="E43" s="1047">
        <v>865.7</v>
      </c>
      <c r="F43" s="1047">
        <v>875.8</v>
      </c>
      <c r="G43" s="1047">
        <v>862</v>
      </c>
      <c r="H43" s="1047">
        <v>878.1</v>
      </c>
      <c r="I43" s="1047">
        <v>868.95</v>
      </c>
      <c r="J43" s="649"/>
      <c r="K43" s="4"/>
    </row>
    <row r="44" spans="1:241" ht="18.75" customHeight="1">
      <c r="A44" s="4"/>
      <c r="B44" s="8"/>
      <c r="C44" s="265" t="s">
        <v>301</v>
      </c>
      <c r="D44" s="32"/>
      <c r="E44" s="1047">
        <v>822.67</v>
      </c>
      <c r="F44" s="1047">
        <v>827.32</v>
      </c>
      <c r="G44" s="1047">
        <v>827.86</v>
      </c>
      <c r="H44" s="1047">
        <v>821.27</v>
      </c>
      <c r="I44" s="1047">
        <v>823.23</v>
      </c>
      <c r="J44" s="649"/>
      <c r="K44" s="4"/>
    </row>
    <row r="45" spans="1:241" ht="18.75" customHeight="1">
      <c r="A45" s="4"/>
      <c r="B45" s="8"/>
      <c r="C45" s="265" t="s">
        <v>402</v>
      </c>
      <c r="D45" s="32"/>
      <c r="E45" s="1047">
        <v>804.62</v>
      </c>
      <c r="F45" s="1047">
        <v>804.97</v>
      </c>
      <c r="G45" s="1047">
        <v>807.9</v>
      </c>
      <c r="H45" s="1047">
        <v>813.01</v>
      </c>
      <c r="I45" s="1047">
        <v>809.94</v>
      </c>
      <c r="J45" s="649"/>
      <c r="K45" s="4"/>
    </row>
    <row r="46" spans="1:241" ht="18.75" customHeight="1">
      <c r="A46" s="4"/>
      <c r="B46" s="8"/>
      <c r="C46" s="265" t="s">
        <v>403</v>
      </c>
      <c r="D46" s="32"/>
      <c r="E46" s="1047">
        <v>673.54</v>
      </c>
      <c r="F46" s="1047">
        <v>692.35</v>
      </c>
      <c r="G46" s="1047">
        <v>689.29</v>
      </c>
      <c r="H46" s="1047">
        <v>694.76</v>
      </c>
      <c r="I46" s="1047">
        <v>698.31</v>
      </c>
      <c r="J46" s="649"/>
      <c r="K46" s="4"/>
    </row>
    <row r="47" spans="1:241" s="656" customFormat="1" ht="17.25" customHeight="1">
      <c r="A47" s="892"/>
      <c r="B47" s="892"/>
      <c r="C47" s="1551" t="s">
        <v>394</v>
      </c>
      <c r="D47" s="1551"/>
      <c r="E47" s="1551"/>
      <c r="F47" s="1551"/>
      <c r="G47" s="1551"/>
      <c r="H47" s="1551"/>
      <c r="I47" s="1551"/>
      <c r="J47" s="749"/>
      <c r="K47" s="892"/>
      <c r="L47" s="892"/>
      <c r="M47" s="892"/>
      <c r="N47" s="892"/>
      <c r="O47" s="892"/>
      <c r="P47" s="892"/>
      <c r="Q47" s="892"/>
      <c r="R47" s="892"/>
      <c r="S47" s="892"/>
      <c r="T47" s="892"/>
      <c r="U47" s="892"/>
      <c r="V47" s="892"/>
      <c r="W47" s="892"/>
      <c r="X47" s="892"/>
      <c r="Y47" s="892"/>
      <c r="Z47" s="892"/>
      <c r="AA47" s="892"/>
      <c r="AB47" s="892"/>
      <c r="AC47" s="892"/>
      <c r="AD47" s="892"/>
      <c r="AE47" s="892"/>
      <c r="AF47" s="892"/>
      <c r="AG47" s="892"/>
      <c r="AH47" s="892"/>
      <c r="AI47" s="892"/>
      <c r="AJ47" s="892"/>
      <c r="AK47" s="892"/>
      <c r="AL47" s="892"/>
      <c r="AM47" s="892"/>
      <c r="AN47" s="892"/>
      <c r="AO47" s="892"/>
      <c r="AP47" s="892"/>
      <c r="AQ47" s="892"/>
      <c r="AR47" s="892"/>
      <c r="AS47" s="892"/>
      <c r="AT47" s="892"/>
      <c r="AU47" s="892"/>
      <c r="AV47" s="892"/>
      <c r="AW47" s="892"/>
      <c r="AX47" s="892"/>
      <c r="AY47" s="892"/>
      <c r="AZ47" s="892"/>
      <c r="BA47" s="892"/>
      <c r="BB47" s="892"/>
      <c r="BC47" s="892"/>
      <c r="BD47" s="892"/>
      <c r="BE47" s="892"/>
      <c r="BF47" s="892"/>
      <c r="BG47" s="892"/>
      <c r="BH47" s="892"/>
      <c r="BI47" s="892"/>
      <c r="BJ47" s="892"/>
      <c r="BK47" s="892"/>
      <c r="BL47" s="892"/>
      <c r="BM47" s="892"/>
      <c r="BN47" s="892"/>
      <c r="BO47" s="892"/>
      <c r="BP47" s="892"/>
      <c r="BQ47" s="892"/>
      <c r="BR47" s="892"/>
      <c r="BS47" s="892"/>
      <c r="BT47" s="892"/>
      <c r="BU47" s="892"/>
      <c r="BV47" s="892"/>
      <c r="BW47" s="892"/>
      <c r="BX47" s="892"/>
      <c r="BY47" s="892"/>
      <c r="BZ47" s="892"/>
      <c r="CA47" s="892"/>
      <c r="CB47" s="892"/>
      <c r="CC47" s="892"/>
      <c r="CD47" s="892"/>
      <c r="CE47" s="892"/>
      <c r="CF47" s="892"/>
      <c r="CG47" s="892"/>
      <c r="CH47" s="892"/>
      <c r="CI47" s="892"/>
      <c r="CJ47" s="892"/>
      <c r="CK47" s="892"/>
      <c r="CL47" s="892"/>
      <c r="CM47" s="892"/>
      <c r="CN47" s="892"/>
      <c r="CO47" s="892"/>
      <c r="CP47" s="892"/>
      <c r="CQ47" s="892"/>
      <c r="CR47" s="892"/>
      <c r="CS47" s="892"/>
      <c r="CT47" s="892"/>
      <c r="CU47" s="892"/>
      <c r="CV47" s="892"/>
      <c r="CW47" s="892"/>
      <c r="CX47" s="892"/>
      <c r="CY47" s="892"/>
      <c r="CZ47" s="892"/>
      <c r="DA47" s="892"/>
      <c r="DB47" s="892"/>
      <c r="DC47" s="892"/>
      <c r="DD47" s="892"/>
      <c r="DE47" s="892"/>
      <c r="DF47" s="892"/>
      <c r="DG47" s="892"/>
      <c r="DH47" s="892"/>
      <c r="DI47" s="892"/>
      <c r="DJ47" s="892"/>
      <c r="DK47" s="892"/>
      <c r="DL47" s="892"/>
      <c r="DM47" s="892"/>
      <c r="DN47" s="892"/>
      <c r="DO47" s="892"/>
      <c r="DP47" s="892"/>
      <c r="DQ47" s="892"/>
      <c r="DR47" s="892"/>
      <c r="DS47" s="892"/>
      <c r="DT47" s="892"/>
      <c r="DU47" s="892"/>
      <c r="DV47" s="892"/>
      <c r="DW47" s="892"/>
      <c r="DX47" s="892"/>
      <c r="DY47" s="892"/>
      <c r="DZ47" s="892"/>
      <c r="EA47" s="892"/>
      <c r="EB47" s="892"/>
      <c r="EC47" s="892"/>
      <c r="ED47" s="892"/>
      <c r="EE47" s="892"/>
      <c r="EF47" s="892"/>
      <c r="EG47" s="892"/>
      <c r="EH47" s="892"/>
      <c r="EI47" s="892"/>
      <c r="EJ47" s="892"/>
      <c r="EK47" s="892"/>
      <c r="EL47" s="892"/>
      <c r="EM47" s="892"/>
      <c r="EN47" s="892"/>
      <c r="EO47" s="892"/>
      <c r="EP47" s="892"/>
      <c r="EQ47" s="892"/>
      <c r="ER47" s="892"/>
      <c r="ES47" s="892"/>
      <c r="ET47" s="892"/>
      <c r="EU47" s="892"/>
      <c r="EV47" s="892"/>
      <c r="EW47" s="892"/>
      <c r="EX47" s="892"/>
      <c r="EY47" s="892"/>
      <c r="EZ47" s="892"/>
      <c r="FA47" s="892"/>
      <c r="FB47" s="892"/>
      <c r="FC47" s="892"/>
      <c r="FD47" s="892"/>
      <c r="FE47" s="892"/>
      <c r="FF47" s="892"/>
      <c r="FG47" s="892"/>
      <c r="FH47" s="892"/>
      <c r="FI47" s="892"/>
      <c r="FJ47" s="892"/>
      <c r="FK47" s="892"/>
      <c r="FL47" s="892"/>
      <c r="FM47" s="892"/>
      <c r="FN47" s="892"/>
      <c r="FO47" s="892"/>
      <c r="FP47" s="892"/>
      <c r="FQ47" s="892"/>
      <c r="FR47" s="892"/>
      <c r="FS47" s="892"/>
      <c r="FT47" s="892"/>
      <c r="FU47" s="892"/>
      <c r="FV47" s="892"/>
      <c r="FW47" s="892"/>
      <c r="FX47" s="892"/>
      <c r="FY47" s="892"/>
      <c r="FZ47" s="892"/>
      <c r="GA47" s="892"/>
      <c r="GB47" s="892"/>
      <c r="GC47" s="892"/>
      <c r="GD47" s="892"/>
      <c r="GE47" s="892"/>
      <c r="GF47" s="892"/>
      <c r="GG47" s="892"/>
      <c r="GH47" s="892"/>
      <c r="GI47" s="892"/>
      <c r="GJ47" s="892"/>
      <c r="GK47" s="892"/>
      <c r="GL47" s="892"/>
      <c r="GM47" s="892"/>
      <c r="GN47" s="892"/>
      <c r="GO47" s="892"/>
      <c r="GP47" s="892"/>
      <c r="GQ47" s="892"/>
      <c r="GR47" s="892"/>
      <c r="GS47" s="892"/>
      <c r="GT47" s="892"/>
      <c r="GU47" s="892"/>
      <c r="GV47" s="892"/>
      <c r="GW47" s="892"/>
      <c r="GX47" s="892"/>
      <c r="GY47" s="892"/>
      <c r="GZ47" s="892"/>
      <c r="HA47" s="892"/>
      <c r="HB47" s="892"/>
      <c r="HC47" s="892"/>
      <c r="HD47" s="892"/>
      <c r="HE47" s="892"/>
      <c r="HF47" s="892"/>
      <c r="HG47" s="892"/>
      <c r="HH47" s="892"/>
      <c r="HI47" s="892"/>
      <c r="HJ47" s="892"/>
      <c r="HK47" s="892"/>
      <c r="HL47" s="892"/>
      <c r="HM47" s="892"/>
      <c r="HN47" s="892"/>
      <c r="HO47" s="892"/>
      <c r="HP47" s="892"/>
      <c r="HQ47" s="892"/>
      <c r="HR47" s="892"/>
      <c r="HS47" s="892"/>
      <c r="HT47" s="892"/>
      <c r="HU47" s="892"/>
      <c r="HV47" s="892"/>
      <c r="HW47" s="892"/>
      <c r="HX47" s="892"/>
      <c r="HY47" s="892"/>
      <c r="HZ47" s="892"/>
      <c r="IA47" s="892"/>
      <c r="IB47" s="892"/>
      <c r="IC47" s="892"/>
      <c r="ID47" s="892"/>
      <c r="IE47" s="892"/>
      <c r="IF47" s="892"/>
      <c r="IG47" s="892"/>
    </row>
    <row r="48" spans="1:241" ht="12" customHeight="1">
      <c r="A48" s="4"/>
      <c r="B48" s="8"/>
      <c r="C48" s="54" t="s">
        <v>467</v>
      </c>
      <c r="D48" s="895"/>
      <c r="E48" s="895"/>
      <c r="F48" s="895"/>
      <c r="G48" s="895"/>
      <c r="H48" s="895"/>
      <c r="I48" s="895"/>
      <c r="J48" s="649"/>
      <c r="K48" s="4"/>
    </row>
    <row r="49" spans="1:11" ht="13.5" customHeight="1">
      <c r="A49" s="4"/>
      <c r="B49" s="4"/>
      <c r="C49" s="4"/>
      <c r="D49" s="892"/>
      <c r="E49" s="8"/>
      <c r="F49" s="8"/>
      <c r="G49" s="8"/>
      <c r="H49" s="1558">
        <v>41640</v>
      </c>
      <c r="I49" s="1558"/>
      <c r="J49" s="334">
        <v>15</v>
      </c>
      <c r="K49" s="4"/>
    </row>
    <row r="55" spans="1:11">
      <c r="B55" s="12"/>
    </row>
    <row r="60" spans="1:11" ht="8.25" customHeight="1"/>
    <row r="62" spans="1:11" ht="9" customHeight="1">
      <c r="J62" s="9"/>
    </row>
    <row r="63" spans="1:11" ht="8.25" customHeight="1">
      <c r="E63" s="1405"/>
      <c r="F63" s="1405"/>
      <c r="G63" s="1405"/>
      <c r="H63" s="1405"/>
      <c r="I63" s="1405"/>
      <c r="J63" s="1405"/>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7">
    <mergeCell ref="B1:D1"/>
    <mergeCell ref="B2:D2"/>
    <mergeCell ref="C4:I4"/>
    <mergeCell ref="C5:D7"/>
    <mergeCell ref="E6:H6"/>
    <mergeCell ref="E7:F7"/>
    <mergeCell ref="G7:I7"/>
    <mergeCell ref="C31:D31"/>
    <mergeCell ref="C47:I47"/>
    <mergeCell ref="E63:J63"/>
    <mergeCell ref="C9:D9"/>
    <mergeCell ref="C26:I26"/>
    <mergeCell ref="C27:D29"/>
    <mergeCell ref="E28:H28"/>
    <mergeCell ref="H49:I49"/>
    <mergeCell ref="E29:F29"/>
    <mergeCell ref="G29:I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V94"/>
  <sheetViews>
    <sheetView zoomScaleNormal="100" workbookViewId="0"/>
  </sheetViews>
  <sheetFormatPr defaultRowHeight="12.75"/>
  <cols>
    <col min="1" max="1" width="1" style="502" customWidth="1"/>
    <col min="2" max="2" width="2.5703125" style="502" customWidth="1"/>
    <col min="3" max="3" width="2.28515625" style="502" customWidth="1"/>
    <col min="4" max="4" width="26.28515625" style="502" customWidth="1"/>
    <col min="5" max="5" width="5.140625" style="502" customWidth="1"/>
    <col min="6" max="6" width="5.5703125" style="502" customWidth="1"/>
    <col min="7" max="7" width="4.85546875" style="502" customWidth="1"/>
    <col min="8" max="9" width="4.7109375" style="502" customWidth="1"/>
    <col min="10" max="15" width="5.140625" style="502" customWidth="1"/>
    <col min="16" max="16" width="5" style="502" customWidth="1"/>
    <col min="17" max="17" width="5.140625" style="502" customWidth="1"/>
    <col min="18" max="18" width="2.5703125" style="502" customWidth="1"/>
    <col min="19" max="19" width="1" style="502" customWidth="1"/>
    <col min="20" max="32" width="5.5703125" style="502" customWidth="1"/>
    <col min="33" max="16384" width="9.140625" style="502"/>
  </cols>
  <sheetData>
    <row r="1" spans="1:19" ht="13.5" customHeight="1">
      <c r="A1" s="497"/>
      <c r="B1" s="574"/>
      <c r="C1" s="1587" t="s">
        <v>34</v>
      </c>
      <c r="D1" s="1587"/>
      <c r="E1" s="1587"/>
      <c r="F1" s="1587"/>
      <c r="G1" s="507"/>
      <c r="H1" s="507"/>
      <c r="I1" s="507"/>
      <c r="J1" s="1594" t="s">
        <v>389</v>
      </c>
      <c r="K1" s="1594"/>
      <c r="L1" s="1594"/>
      <c r="M1" s="1594"/>
      <c r="N1" s="1594"/>
      <c r="O1" s="1594"/>
      <c r="P1" s="755"/>
      <c r="Q1" s="755"/>
      <c r="R1" s="514"/>
      <c r="S1" s="497"/>
    </row>
    <row r="2" spans="1:19" ht="6" customHeight="1">
      <c r="A2" s="754"/>
      <c r="B2" s="642"/>
      <c r="C2" s="643"/>
      <c r="D2" s="643"/>
      <c r="E2" s="560"/>
      <c r="F2" s="560"/>
      <c r="G2" s="560"/>
      <c r="H2" s="560"/>
      <c r="I2" s="560"/>
      <c r="J2" s="560"/>
      <c r="K2" s="560"/>
      <c r="L2" s="560"/>
      <c r="M2" s="560"/>
      <c r="N2" s="560"/>
      <c r="O2" s="560"/>
      <c r="P2" s="560"/>
      <c r="Q2" s="560"/>
      <c r="R2" s="507"/>
      <c r="S2" s="507"/>
    </row>
    <row r="3" spans="1:19" ht="11.25" customHeight="1" thickBot="1">
      <c r="A3" s="497"/>
      <c r="B3" s="575"/>
      <c r="C3" s="571"/>
      <c r="D3" s="571"/>
      <c r="E3" s="507"/>
      <c r="F3" s="507"/>
      <c r="G3" s="507"/>
      <c r="H3" s="507"/>
      <c r="I3" s="507"/>
      <c r="J3" s="704"/>
      <c r="K3" s="704"/>
      <c r="L3" s="704"/>
      <c r="M3" s="704"/>
      <c r="N3" s="704"/>
      <c r="O3" s="704"/>
      <c r="P3" s="704"/>
      <c r="Q3" s="704" t="s">
        <v>72</v>
      </c>
      <c r="R3" s="507"/>
      <c r="S3" s="507"/>
    </row>
    <row r="4" spans="1:19" ht="13.5" customHeight="1" thickBot="1">
      <c r="A4" s="497"/>
      <c r="B4" s="575"/>
      <c r="C4" s="1588" t="s">
        <v>141</v>
      </c>
      <c r="D4" s="1589"/>
      <c r="E4" s="1589"/>
      <c r="F4" s="1589"/>
      <c r="G4" s="1589"/>
      <c r="H4" s="1589"/>
      <c r="I4" s="1589"/>
      <c r="J4" s="1589"/>
      <c r="K4" s="1589"/>
      <c r="L4" s="1589"/>
      <c r="M4" s="1589"/>
      <c r="N4" s="1589"/>
      <c r="O4" s="1589"/>
      <c r="P4" s="1589"/>
      <c r="Q4" s="1590"/>
      <c r="R4" s="507"/>
      <c r="S4" s="507"/>
    </row>
    <row r="5" spans="1:19" ht="3.75" customHeight="1">
      <c r="A5" s="497"/>
      <c r="B5" s="575"/>
      <c r="C5" s="571"/>
      <c r="D5" s="571"/>
      <c r="E5" s="507"/>
      <c r="F5" s="507"/>
      <c r="G5" s="515"/>
      <c r="H5" s="507"/>
      <c r="I5" s="507"/>
      <c r="J5" s="586"/>
      <c r="K5" s="586"/>
      <c r="L5" s="586"/>
      <c r="M5" s="586"/>
      <c r="N5" s="586"/>
      <c r="O5" s="586"/>
      <c r="P5" s="586"/>
      <c r="Q5" s="586"/>
      <c r="R5" s="507"/>
      <c r="S5" s="507"/>
    </row>
    <row r="6" spans="1:19" ht="13.5" customHeight="1">
      <c r="A6" s="497"/>
      <c r="B6" s="575"/>
      <c r="C6" s="1591" t="s">
        <v>140</v>
      </c>
      <c r="D6" s="1592"/>
      <c r="E6" s="1592"/>
      <c r="F6" s="1592"/>
      <c r="G6" s="1592"/>
      <c r="H6" s="1592"/>
      <c r="I6" s="1592"/>
      <c r="J6" s="1592"/>
      <c r="K6" s="1592"/>
      <c r="L6" s="1592"/>
      <c r="M6" s="1592"/>
      <c r="N6" s="1592"/>
      <c r="O6" s="1592"/>
      <c r="P6" s="1592"/>
      <c r="Q6" s="1593"/>
      <c r="R6" s="507"/>
      <c r="S6" s="507"/>
    </row>
    <row r="7" spans="1:19" ht="2.25" customHeight="1">
      <c r="A7" s="497"/>
      <c r="B7" s="575"/>
      <c r="C7" s="1524" t="s">
        <v>80</v>
      </c>
      <c r="D7" s="1524"/>
      <c r="E7" s="514"/>
      <c r="F7" s="514"/>
      <c r="G7" s="514"/>
      <c r="H7" s="514"/>
      <c r="I7" s="514"/>
      <c r="J7" s="514"/>
      <c r="K7" s="514"/>
      <c r="L7" s="515"/>
      <c r="M7" s="507"/>
      <c r="N7" s="507"/>
      <c r="O7" s="507"/>
      <c r="P7" s="507"/>
      <c r="Q7" s="507"/>
      <c r="R7" s="507"/>
      <c r="S7" s="507"/>
    </row>
    <row r="8" spans="1:19" ht="11.25" customHeight="1">
      <c r="A8" s="497"/>
      <c r="B8" s="575"/>
      <c r="C8" s="1524"/>
      <c r="D8" s="1524"/>
      <c r="E8" s="1291">
        <v>2012</v>
      </c>
      <c r="F8" s="1491">
        <v>2013</v>
      </c>
      <c r="G8" s="1491"/>
      <c r="H8" s="1491"/>
      <c r="I8" s="1491"/>
      <c r="J8" s="1491"/>
      <c r="K8" s="1491"/>
      <c r="L8" s="1491"/>
      <c r="M8" s="1491"/>
      <c r="N8" s="1491"/>
      <c r="O8" s="1491"/>
      <c r="P8" s="1491"/>
      <c r="Q8" s="1491"/>
      <c r="R8" s="507"/>
      <c r="S8" s="507"/>
    </row>
    <row r="9" spans="1:19" ht="10.5" customHeight="1">
      <c r="A9" s="497"/>
      <c r="B9" s="575"/>
      <c r="C9" s="512"/>
      <c r="D9" s="512"/>
      <c r="E9" s="1292" t="s">
        <v>96</v>
      </c>
      <c r="F9" s="887" t="s">
        <v>95</v>
      </c>
      <c r="G9" s="1292" t="s">
        <v>106</v>
      </c>
      <c r="H9" s="1292" t="s">
        <v>105</v>
      </c>
      <c r="I9" s="1292" t="s">
        <v>104</v>
      </c>
      <c r="J9" s="1292" t="s">
        <v>103</v>
      </c>
      <c r="K9" s="1292" t="s">
        <v>102</v>
      </c>
      <c r="L9" s="1292" t="s">
        <v>101</v>
      </c>
      <c r="M9" s="1292" t="s">
        <v>100</v>
      </c>
      <c r="N9" s="1292" t="s">
        <v>99</v>
      </c>
      <c r="O9" s="1292" t="s">
        <v>98</v>
      </c>
      <c r="P9" s="1292" t="s">
        <v>97</v>
      </c>
      <c r="Q9" s="1118" t="s">
        <v>96</v>
      </c>
      <c r="R9" s="644"/>
      <c r="S9" s="507"/>
    </row>
    <row r="10" spans="1:19" s="591" customFormat="1" ht="12.75" customHeight="1">
      <c r="A10" s="587"/>
      <c r="B10" s="588"/>
      <c r="C10" s="1490" t="s">
        <v>109</v>
      </c>
      <c r="D10" s="1490"/>
      <c r="E10" s="589">
        <v>5</v>
      </c>
      <c r="F10" s="589">
        <v>7</v>
      </c>
      <c r="G10" s="589">
        <v>5</v>
      </c>
      <c r="H10" s="589">
        <v>4</v>
      </c>
      <c r="I10" s="589">
        <v>9</v>
      </c>
      <c r="J10" s="589">
        <v>11</v>
      </c>
      <c r="K10" s="589">
        <v>9</v>
      </c>
      <c r="L10" s="589">
        <v>15</v>
      </c>
      <c r="M10" s="589">
        <v>13</v>
      </c>
      <c r="N10" s="589">
        <v>8</v>
      </c>
      <c r="O10" s="589">
        <v>5</v>
      </c>
      <c r="P10" s="589">
        <v>4</v>
      </c>
      <c r="Q10" s="589">
        <v>5</v>
      </c>
      <c r="R10" s="644"/>
      <c r="S10" s="590"/>
    </row>
    <row r="11" spans="1:19" s="595" customFormat="1" ht="11.25" customHeight="1">
      <c r="A11" s="592"/>
      <c r="B11" s="593"/>
      <c r="C11" s="868"/>
      <c r="D11" s="702" t="s">
        <v>286</v>
      </c>
      <c r="E11" s="594">
        <v>4</v>
      </c>
      <c r="F11" s="594">
        <v>2</v>
      </c>
      <c r="G11" s="594">
        <v>2</v>
      </c>
      <c r="H11" s="594">
        <v>3</v>
      </c>
      <c r="I11" s="594">
        <v>1</v>
      </c>
      <c r="J11" s="594">
        <v>4</v>
      </c>
      <c r="K11" s="594">
        <v>3</v>
      </c>
      <c r="L11" s="589">
        <v>5</v>
      </c>
      <c r="M11" s="589">
        <v>4</v>
      </c>
      <c r="N11" s="589">
        <v>2</v>
      </c>
      <c r="O11" s="589" t="s">
        <v>9</v>
      </c>
      <c r="P11" s="589" t="s">
        <v>9</v>
      </c>
      <c r="Q11" s="589">
        <v>1</v>
      </c>
      <c r="R11" s="644"/>
      <c r="S11" s="571"/>
    </row>
    <row r="12" spans="1:19" s="595" customFormat="1" ht="11.25" customHeight="1">
      <c r="A12" s="592"/>
      <c r="B12" s="593"/>
      <c r="C12" s="868"/>
      <c r="D12" s="702" t="s">
        <v>287</v>
      </c>
      <c r="E12" s="594" t="s">
        <v>9</v>
      </c>
      <c r="F12" s="594">
        <v>2</v>
      </c>
      <c r="G12" s="594" t="s">
        <v>9</v>
      </c>
      <c r="H12" s="594" t="s">
        <v>9</v>
      </c>
      <c r="I12" s="594">
        <v>1</v>
      </c>
      <c r="J12" s="594">
        <v>2</v>
      </c>
      <c r="K12" s="594">
        <v>1</v>
      </c>
      <c r="L12" s="594">
        <v>4</v>
      </c>
      <c r="M12" s="594">
        <v>4</v>
      </c>
      <c r="N12" s="594">
        <v>2</v>
      </c>
      <c r="O12" s="594">
        <v>1</v>
      </c>
      <c r="P12" s="594">
        <v>1</v>
      </c>
      <c r="Q12" s="594" t="s">
        <v>9</v>
      </c>
      <c r="R12" s="644"/>
      <c r="S12" s="571"/>
    </row>
    <row r="13" spans="1:19" s="595" customFormat="1" ht="11.25" customHeight="1">
      <c r="A13" s="592"/>
      <c r="B13" s="593"/>
      <c r="C13" s="868"/>
      <c r="D13" s="702" t="s">
        <v>288</v>
      </c>
      <c r="E13" s="594">
        <v>1</v>
      </c>
      <c r="F13" s="594">
        <v>3</v>
      </c>
      <c r="G13" s="594">
        <v>3</v>
      </c>
      <c r="H13" s="594">
        <v>1</v>
      </c>
      <c r="I13" s="594">
        <v>7</v>
      </c>
      <c r="J13" s="594">
        <v>5</v>
      </c>
      <c r="K13" s="594">
        <v>5</v>
      </c>
      <c r="L13" s="594">
        <v>5</v>
      </c>
      <c r="M13" s="594">
        <v>5</v>
      </c>
      <c r="N13" s="594">
        <v>4</v>
      </c>
      <c r="O13" s="594">
        <v>4</v>
      </c>
      <c r="P13" s="594">
        <v>3</v>
      </c>
      <c r="Q13" s="594">
        <v>4</v>
      </c>
      <c r="R13" s="644"/>
      <c r="S13" s="571"/>
    </row>
    <row r="14" spans="1:19" s="595" customFormat="1" ht="11.25" customHeight="1">
      <c r="A14" s="592"/>
      <c r="B14" s="593"/>
      <c r="C14" s="868"/>
      <c r="D14" s="702" t="s">
        <v>289</v>
      </c>
      <c r="E14" s="594" t="s">
        <v>9</v>
      </c>
      <c r="F14" s="594" t="s">
        <v>9</v>
      </c>
      <c r="G14" s="594" t="s">
        <v>9</v>
      </c>
      <c r="H14" s="594" t="s">
        <v>9</v>
      </c>
      <c r="I14" s="594" t="s">
        <v>9</v>
      </c>
      <c r="J14" s="594" t="s">
        <v>9</v>
      </c>
      <c r="K14" s="594" t="s">
        <v>9</v>
      </c>
      <c r="L14" s="594">
        <v>1</v>
      </c>
      <c r="M14" s="594"/>
      <c r="N14" s="594" t="s">
        <v>9</v>
      </c>
      <c r="O14" s="594">
        <v>1</v>
      </c>
      <c r="P14" s="594" t="s">
        <v>9</v>
      </c>
      <c r="Q14" s="594" t="s">
        <v>9</v>
      </c>
      <c r="R14" s="594"/>
      <c r="S14" s="571"/>
    </row>
    <row r="15" spans="1:19" s="595" customFormat="1" ht="11.25" customHeight="1">
      <c r="A15" s="592"/>
      <c r="B15" s="593"/>
      <c r="C15" s="868"/>
      <c r="D15" s="702" t="s">
        <v>290</v>
      </c>
      <c r="E15" s="594" t="s">
        <v>9</v>
      </c>
      <c r="F15" s="594" t="s">
        <v>9</v>
      </c>
      <c r="G15" s="594" t="s">
        <v>9</v>
      </c>
      <c r="H15" s="594" t="s">
        <v>9</v>
      </c>
      <c r="I15" s="594" t="s">
        <v>9</v>
      </c>
      <c r="J15" s="594" t="s">
        <v>9</v>
      </c>
      <c r="K15" s="594" t="s">
        <v>9</v>
      </c>
      <c r="L15" s="594" t="s">
        <v>9</v>
      </c>
      <c r="M15" s="594" t="s">
        <v>9</v>
      </c>
      <c r="N15" s="594" t="s">
        <v>9</v>
      </c>
      <c r="O15" s="594" t="s">
        <v>9</v>
      </c>
      <c r="P15" s="594" t="s">
        <v>9</v>
      </c>
      <c r="Q15" s="594" t="s">
        <v>9</v>
      </c>
      <c r="R15" s="594"/>
      <c r="S15" s="571"/>
    </row>
    <row r="16" spans="1:19" s="595" customFormat="1" ht="11.25" customHeight="1">
      <c r="A16" s="592"/>
      <c r="B16" s="593"/>
      <c r="C16" s="868"/>
      <c r="D16" s="702" t="s">
        <v>291</v>
      </c>
      <c r="E16" s="594" t="s">
        <v>9</v>
      </c>
      <c r="F16" s="594" t="s">
        <v>9</v>
      </c>
      <c r="G16" s="594" t="s">
        <v>9</v>
      </c>
      <c r="H16" s="594" t="s">
        <v>9</v>
      </c>
      <c r="I16" s="594" t="s">
        <v>9</v>
      </c>
      <c r="J16" s="594" t="s">
        <v>9</v>
      </c>
      <c r="K16" s="594" t="s">
        <v>9</v>
      </c>
      <c r="L16" s="594" t="s">
        <v>9</v>
      </c>
      <c r="M16" s="594" t="s">
        <v>9</v>
      </c>
      <c r="N16" s="594" t="s">
        <v>9</v>
      </c>
      <c r="O16" s="594" t="s">
        <v>9</v>
      </c>
      <c r="P16" s="594" t="s">
        <v>9</v>
      </c>
      <c r="Q16" s="594" t="s">
        <v>9</v>
      </c>
      <c r="R16" s="594"/>
      <c r="S16" s="571"/>
    </row>
    <row r="17" spans="1:22" s="595" customFormat="1" ht="11.25" customHeight="1">
      <c r="A17" s="592"/>
      <c r="B17" s="593"/>
      <c r="C17" s="868"/>
      <c r="D17" s="596" t="s">
        <v>292</v>
      </c>
      <c r="E17" s="594" t="s">
        <v>9</v>
      </c>
      <c r="F17" s="594" t="s">
        <v>9</v>
      </c>
      <c r="G17" s="594" t="s">
        <v>9</v>
      </c>
      <c r="H17" s="594" t="s">
        <v>9</v>
      </c>
      <c r="I17" s="594">
        <v>9</v>
      </c>
      <c r="J17" s="594" t="s">
        <v>9</v>
      </c>
      <c r="K17" s="594" t="s">
        <v>9</v>
      </c>
      <c r="L17" s="594" t="s">
        <v>9</v>
      </c>
      <c r="M17" s="594" t="s">
        <v>9</v>
      </c>
      <c r="N17" s="594" t="s">
        <v>9</v>
      </c>
      <c r="O17" s="594" t="s">
        <v>9</v>
      </c>
      <c r="P17" s="594" t="s">
        <v>9</v>
      </c>
      <c r="Q17" s="594" t="s">
        <v>9</v>
      </c>
      <c r="R17" s="543"/>
      <c r="S17" s="571"/>
    </row>
    <row r="18" spans="1:22" s="591" customFormat="1" ht="12.75" customHeight="1">
      <c r="A18" s="597"/>
      <c r="B18" s="598"/>
      <c r="C18" s="866" t="s">
        <v>362</v>
      </c>
      <c r="D18" s="599"/>
      <c r="E18" s="589">
        <v>2</v>
      </c>
      <c r="F18" s="589">
        <v>7</v>
      </c>
      <c r="G18" s="589">
        <v>1</v>
      </c>
      <c r="H18" s="589">
        <v>2</v>
      </c>
      <c r="I18" s="589">
        <v>7</v>
      </c>
      <c r="J18" s="589">
        <v>9</v>
      </c>
      <c r="K18" s="589">
        <v>2</v>
      </c>
      <c r="L18" s="589">
        <v>8</v>
      </c>
      <c r="M18" s="589">
        <v>4</v>
      </c>
      <c r="N18" s="589">
        <v>3</v>
      </c>
      <c r="O18" s="589">
        <v>5</v>
      </c>
      <c r="P18" s="589">
        <v>2</v>
      </c>
      <c r="Q18" s="589">
        <v>2</v>
      </c>
      <c r="R18" s="644"/>
      <c r="S18" s="590"/>
      <c r="T18" s="595"/>
    </row>
    <row r="19" spans="1:22" s="603" customFormat="1" ht="13.5" customHeight="1">
      <c r="A19" s="600"/>
      <c r="B19" s="601"/>
      <c r="C19" s="866" t="s">
        <v>363</v>
      </c>
      <c r="D19" s="866"/>
      <c r="E19" s="602">
        <v>2848</v>
      </c>
      <c r="F19" s="602">
        <v>120779</v>
      </c>
      <c r="G19" s="602">
        <v>3543</v>
      </c>
      <c r="H19" s="602">
        <v>1200</v>
      </c>
      <c r="I19" s="602">
        <v>814</v>
      </c>
      <c r="J19" s="602">
        <v>8565</v>
      </c>
      <c r="K19" s="602">
        <v>31876</v>
      </c>
      <c r="L19" s="602">
        <v>9184</v>
      </c>
      <c r="M19" s="602">
        <v>2199</v>
      </c>
      <c r="N19" s="602">
        <f>7010+212+128</f>
        <v>7350</v>
      </c>
      <c r="O19" s="602">
        <v>603</v>
      </c>
      <c r="P19" s="602">
        <v>250</v>
      </c>
      <c r="Q19" s="602">
        <f>129+692</f>
        <v>821</v>
      </c>
      <c r="R19" s="644"/>
      <c r="S19" s="580"/>
      <c r="T19" s="595"/>
    </row>
    <row r="20" spans="1:22" ht="11.25" customHeight="1">
      <c r="A20" s="497"/>
      <c r="B20" s="575"/>
      <c r="C20" s="1584" t="s">
        <v>139</v>
      </c>
      <c r="D20" s="1584"/>
      <c r="E20" s="604" t="s">
        <v>9</v>
      </c>
      <c r="F20" s="604" t="s">
        <v>9</v>
      </c>
      <c r="G20" s="604" t="s">
        <v>9</v>
      </c>
      <c r="H20" s="604" t="s">
        <v>9</v>
      </c>
      <c r="I20" s="604" t="s">
        <v>9</v>
      </c>
      <c r="J20" s="604" t="s">
        <v>9</v>
      </c>
      <c r="K20" s="604" t="s">
        <v>9</v>
      </c>
      <c r="L20" s="1040" t="s">
        <v>9</v>
      </c>
      <c r="M20" s="1040" t="s">
        <v>9</v>
      </c>
      <c r="N20" s="1040" t="s">
        <v>9</v>
      </c>
      <c r="O20" s="1040" t="s">
        <v>9</v>
      </c>
      <c r="P20" s="1040" t="s">
        <v>9</v>
      </c>
      <c r="Q20" s="1040" t="s">
        <v>9</v>
      </c>
      <c r="R20" s="644"/>
      <c r="S20" s="507"/>
      <c r="T20" s="595"/>
    </row>
    <row r="21" spans="1:22" ht="11.25" customHeight="1">
      <c r="A21" s="497"/>
      <c r="B21" s="575"/>
      <c r="C21" s="1584" t="s">
        <v>138</v>
      </c>
      <c r="D21" s="1584"/>
      <c r="E21" s="604" t="s">
        <v>9</v>
      </c>
      <c r="F21" s="604" t="s">
        <v>9</v>
      </c>
      <c r="G21" s="604" t="s">
        <v>9</v>
      </c>
      <c r="H21" s="604" t="s">
        <v>9</v>
      </c>
      <c r="I21" s="604" t="s">
        <v>9</v>
      </c>
      <c r="J21" s="604" t="s">
        <v>9</v>
      </c>
      <c r="K21" s="604" t="s">
        <v>9</v>
      </c>
      <c r="L21" s="1040" t="s">
        <v>9</v>
      </c>
      <c r="M21" s="1040" t="s">
        <v>9</v>
      </c>
      <c r="N21" s="1040" t="s">
        <v>9</v>
      </c>
      <c r="O21" s="1040" t="s">
        <v>9</v>
      </c>
      <c r="P21" s="1040" t="s">
        <v>9</v>
      </c>
      <c r="Q21" s="1040" t="s">
        <v>9</v>
      </c>
      <c r="R21" s="644"/>
      <c r="S21" s="507"/>
      <c r="V21" s="568"/>
    </row>
    <row r="22" spans="1:22" ht="11.25" customHeight="1">
      <c r="A22" s="497"/>
      <c r="B22" s="575"/>
      <c r="C22" s="1584" t="s">
        <v>137</v>
      </c>
      <c r="D22" s="1584"/>
      <c r="E22" s="604" t="s">
        <v>9</v>
      </c>
      <c r="F22" s="604">
        <v>120541</v>
      </c>
      <c r="G22" s="604" t="s">
        <v>9</v>
      </c>
      <c r="H22" s="604">
        <v>305</v>
      </c>
      <c r="I22" s="604">
        <v>289</v>
      </c>
      <c r="J22" s="604">
        <v>5569</v>
      </c>
      <c r="K22" s="604">
        <v>31835</v>
      </c>
      <c r="L22" s="604">
        <v>3418</v>
      </c>
      <c r="M22" s="604">
        <v>956</v>
      </c>
      <c r="N22" s="604">
        <v>7350</v>
      </c>
      <c r="O22" s="604">
        <v>217</v>
      </c>
      <c r="P22" s="604">
        <v>250</v>
      </c>
      <c r="Q22" s="604">
        <v>821</v>
      </c>
      <c r="R22" s="644"/>
      <c r="S22" s="507"/>
      <c r="T22" s="568"/>
      <c r="U22" s="568"/>
    </row>
    <row r="23" spans="1:22" ht="11.25" customHeight="1">
      <c r="A23" s="497"/>
      <c r="B23" s="575"/>
      <c r="C23" s="1584" t="s">
        <v>136</v>
      </c>
      <c r="D23" s="1584"/>
      <c r="E23" s="604" t="s">
        <v>9</v>
      </c>
      <c r="F23" s="604" t="s">
        <v>9</v>
      </c>
      <c r="G23" s="604" t="s">
        <v>9</v>
      </c>
      <c r="H23" s="604" t="s">
        <v>9</v>
      </c>
      <c r="I23" s="604" t="s">
        <v>9</v>
      </c>
      <c r="J23" s="604" t="s">
        <v>9</v>
      </c>
      <c r="K23" s="604" t="s">
        <v>9</v>
      </c>
      <c r="L23" s="604">
        <v>1929</v>
      </c>
      <c r="M23" s="604" t="s">
        <v>9</v>
      </c>
      <c r="N23" s="604" t="s">
        <v>9</v>
      </c>
      <c r="O23" s="604" t="s">
        <v>9</v>
      </c>
      <c r="P23" s="604" t="s">
        <v>9</v>
      </c>
      <c r="Q23" s="604" t="s">
        <v>9</v>
      </c>
      <c r="R23" s="644"/>
      <c r="S23" s="507"/>
    </row>
    <row r="24" spans="1:22" ht="11.25" customHeight="1">
      <c r="A24" s="497"/>
      <c r="B24" s="575"/>
      <c r="C24" s="1584" t="s">
        <v>135</v>
      </c>
      <c r="D24" s="1584"/>
      <c r="E24" s="604" t="s">
        <v>9</v>
      </c>
      <c r="F24" s="604" t="s">
        <v>9</v>
      </c>
      <c r="G24" s="604" t="s">
        <v>9</v>
      </c>
      <c r="H24" s="604" t="s">
        <v>9</v>
      </c>
      <c r="I24" s="604" t="s">
        <v>9</v>
      </c>
      <c r="J24" s="604" t="s">
        <v>9</v>
      </c>
      <c r="K24" s="604" t="s">
        <v>9</v>
      </c>
      <c r="L24" s="1040" t="s">
        <v>9</v>
      </c>
      <c r="M24" s="1040" t="s">
        <v>9</v>
      </c>
      <c r="N24" s="1040" t="s">
        <v>9</v>
      </c>
      <c r="O24" s="1040">
        <v>366</v>
      </c>
      <c r="P24" s="604" t="s">
        <v>9</v>
      </c>
      <c r="Q24" s="604" t="s">
        <v>9</v>
      </c>
      <c r="R24" s="644"/>
      <c r="S24" s="507"/>
    </row>
    <row r="25" spans="1:22" ht="11.25" customHeight="1">
      <c r="A25" s="497"/>
      <c r="B25" s="575"/>
      <c r="C25" s="1584" t="s">
        <v>134</v>
      </c>
      <c r="D25" s="1584"/>
      <c r="E25" s="604" t="s">
        <v>9</v>
      </c>
      <c r="F25" s="604" t="s">
        <v>9</v>
      </c>
      <c r="G25" s="604" t="s">
        <v>9</v>
      </c>
      <c r="H25" s="604" t="s">
        <v>9</v>
      </c>
      <c r="I25" s="604" t="s">
        <v>9</v>
      </c>
      <c r="J25" s="604" t="s">
        <v>9</v>
      </c>
      <c r="K25" s="604" t="s">
        <v>9</v>
      </c>
      <c r="L25" s="1040" t="s">
        <v>9</v>
      </c>
      <c r="M25" s="1040" t="s">
        <v>9</v>
      </c>
      <c r="N25" s="1040" t="s">
        <v>9</v>
      </c>
      <c r="O25" s="1040" t="s">
        <v>9</v>
      </c>
      <c r="P25" s="604" t="s">
        <v>9</v>
      </c>
      <c r="Q25" s="604" t="s">
        <v>9</v>
      </c>
      <c r="R25" s="644"/>
      <c r="S25" s="507"/>
    </row>
    <row r="26" spans="1:22" ht="11.25" customHeight="1">
      <c r="A26" s="497"/>
      <c r="B26" s="575"/>
      <c r="C26" s="1584" t="s">
        <v>133</v>
      </c>
      <c r="D26" s="1584"/>
      <c r="E26" s="604">
        <v>2848</v>
      </c>
      <c r="F26" s="604" t="s">
        <v>9</v>
      </c>
      <c r="G26" s="604">
        <v>3543</v>
      </c>
      <c r="H26" s="604">
        <v>895</v>
      </c>
      <c r="I26" s="604" t="s">
        <v>9</v>
      </c>
      <c r="J26" s="604">
        <v>2590</v>
      </c>
      <c r="K26" s="604" t="s">
        <v>9</v>
      </c>
      <c r="L26" s="1040" t="s">
        <v>9</v>
      </c>
      <c r="M26" s="1040">
        <v>1243</v>
      </c>
      <c r="N26" s="1040" t="s">
        <v>9</v>
      </c>
      <c r="O26" s="1040" t="s">
        <v>9</v>
      </c>
      <c r="P26" s="604" t="s">
        <v>9</v>
      </c>
      <c r="Q26" s="604" t="s">
        <v>9</v>
      </c>
      <c r="R26" s="644"/>
      <c r="S26" s="507"/>
      <c r="V26" s="568"/>
    </row>
    <row r="27" spans="1:22" ht="11.25" customHeight="1">
      <c r="A27" s="497"/>
      <c r="B27" s="575"/>
      <c r="C27" s="1584" t="s">
        <v>132</v>
      </c>
      <c r="D27" s="1584"/>
      <c r="E27" s="604" t="s">
        <v>9</v>
      </c>
      <c r="F27" s="604" t="s">
        <v>9</v>
      </c>
      <c r="G27" s="604" t="s">
        <v>9</v>
      </c>
      <c r="H27" s="604" t="s">
        <v>9</v>
      </c>
      <c r="I27" s="604">
        <v>503</v>
      </c>
      <c r="J27" s="604">
        <v>406</v>
      </c>
      <c r="K27" s="604">
        <v>41</v>
      </c>
      <c r="L27" s="1040" t="s">
        <v>9</v>
      </c>
      <c r="M27" s="1040" t="s">
        <v>9</v>
      </c>
      <c r="N27" s="1040" t="s">
        <v>9</v>
      </c>
      <c r="O27" s="1040" t="s">
        <v>9</v>
      </c>
      <c r="P27" s="604" t="s">
        <v>9</v>
      </c>
      <c r="Q27" s="604" t="s">
        <v>9</v>
      </c>
      <c r="R27" s="605"/>
      <c r="S27" s="507"/>
    </row>
    <row r="28" spans="1:22" ht="11.25" customHeight="1">
      <c r="A28" s="497"/>
      <c r="B28" s="575"/>
      <c r="C28" s="1584" t="s">
        <v>131</v>
      </c>
      <c r="D28" s="1584"/>
      <c r="E28" s="604" t="s">
        <v>9</v>
      </c>
      <c r="F28" s="604" t="s">
        <v>9</v>
      </c>
      <c r="G28" s="604" t="s">
        <v>9</v>
      </c>
      <c r="H28" s="604" t="s">
        <v>9</v>
      </c>
      <c r="I28" s="604" t="s">
        <v>9</v>
      </c>
      <c r="J28" s="604" t="s">
        <v>9</v>
      </c>
      <c r="K28" s="604" t="s">
        <v>9</v>
      </c>
      <c r="L28" s="1040" t="s">
        <v>9</v>
      </c>
      <c r="M28" s="1040" t="s">
        <v>9</v>
      </c>
      <c r="N28" s="1040" t="s">
        <v>9</v>
      </c>
      <c r="O28" s="1040" t="s">
        <v>9</v>
      </c>
      <c r="P28" s="604" t="s">
        <v>9</v>
      </c>
      <c r="Q28" s="604" t="s">
        <v>9</v>
      </c>
      <c r="R28" s="605"/>
      <c r="S28" s="507"/>
      <c r="U28" s="568"/>
    </row>
    <row r="29" spans="1:22" ht="11.25" customHeight="1">
      <c r="A29" s="497"/>
      <c r="B29" s="575"/>
      <c r="C29" s="1584" t="s">
        <v>130</v>
      </c>
      <c r="D29" s="1584"/>
      <c r="E29" s="604" t="s">
        <v>9</v>
      </c>
      <c r="F29" s="604" t="s">
        <v>9</v>
      </c>
      <c r="G29" s="604" t="s">
        <v>9</v>
      </c>
      <c r="H29" s="604" t="s">
        <v>9</v>
      </c>
      <c r="I29" s="604" t="s">
        <v>9</v>
      </c>
      <c r="J29" s="604" t="s">
        <v>9</v>
      </c>
      <c r="K29" s="604" t="s">
        <v>9</v>
      </c>
      <c r="L29" s="1040" t="s">
        <v>9</v>
      </c>
      <c r="M29" s="1040" t="s">
        <v>9</v>
      </c>
      <c r="N29" s="1040" t="s">
        <v>9</v>
      </c>
      <c r="O29" s="1040" t="s">
        <v>9</v>
      </c>
      <c r="P29" s="604" t="s">
        <v>9</v>
      </c>
      <c r="Q29" s="604" t="s">
        <v>9</v>
      </c>
      <c r="R29" s="605"/>
      <c r="S29" s="507"/>
      <c r="T29" s="568"/>
    </row>
    <row r="30" spans="1:22" ht="11.25" customHeight="1">
      <c r="A30" s="497"/>
      <c r="B30" s="575"/>
      <c r="C30" s="1584" t="s">
        <v>129</v>
      </c>
      <c r="D30" s="1584"/>
      <c r="E30" s="604" t="s">
        <v>9</v>
      </c>
      <c r="F30" s="604" t="s">
        <v>9</v>
      </c>
      <c r="G30" s="604" t="s">
        <v>9</v>
      </c>
      <c r="H30" s="604" t="s">
        <v>9</v>
      </c>
      <c r="I30" s="604" t="s">
        <v>9</v>
      </c>
      <c r="J30" s="604" t="s">
        <v>9</v>
      </c>
      <c r="K30" s="604" t="s">
        <v>9</v>
      </c>
      <c r="L30" s="1040" t="s">
        <v>9</v>
      </c>
      <c r="M30" s="1040" t="s">
        <v>9</v>
      </c>
      <c r="N30" s="1040" t="s">
        <v>9</v>
      </c>
      <c r="O30" s="1040" t="s">
        <v>9</v>
      </c>
      <c r="P30" s="604" t="s">
        <v>9</v>
      </c>
      <c r="Q30" s="604" t="s">
        <v>9</v>
      </c>
      <c r="R30" s="605"/>
      <c r="S30" s="507"/>
    </row>
    <row r="31" spans="1:22" ht="11.25" customHeight="1">
      <c r="A31" s="497"/>
      <c r="B31" s="575"/>
      <c r="C31" s="1584" t="s">
        <v>128</v>
      </c>
      <c r="D31" s="1584"/>
      <c r="E31" s="604" t="s">
        <v>9</v>
      </c>
      <c r="F31" s="604" t="s">
        <v>9</v>
      </c>
      <c r="G31" s="604" t="s">
        <v>9</v>
      </c>
      <c r="H31" s="604" t="s">
        <v>9</v>
      </c>
      <c r="I31" s="604" t="s">
        <v>9</v>
      </c>
      <c r="J31" s="604" t="s">
        <v>9</v>
      </c>
      <c r="K31" s="604" t="s">
        <v>9</v>
      </c>
      <c r="L31" s="1040" t="s">
        <v>9</v>
      </c>
      <c r="M31" s="1040" t="s">
        <v>9</v>
      </c>
      <c r="N31" s="1040" t="s">
        <v>9</v>
      </c>
      <c r="O31" s="1040" t="s">
        <v>9</v>
      </c>
      <c r="P31" s="604" t="s">
        <v>9</v>
      </c>
      <c r="Q31" s="604" t="s">
        <v>9</v>
      </c>
      <c r="R31" s="605"/>
      <c r="S31" s="507"/>
    </row>
    <row r="32" spans="1:22" ht="11.25" customHeight="1">
      <c r="A32" s="497"/>
      <c r="B32" s="575"/>
      <c r="C32" s="1584" t="s">
        <v>127</v>
      </c>
      <c r="D32" s="1584"/>
      <c r="E32" s="604" t="s">
        <v>9</v>
      </c>
      <c r="F32" s="604" t="s">
        <v>9</v>
      </c>
      <c r="G32" s="604" t="s">
        <v>9</v>
      </c>
      <c r="H32" s="604" t="s">
        <v>9</v>
      </c>
      <c r="I32" s="604" t="s">
        <v>9</v>
      </c>
      <c r="J32" s="604" t="s">
        <v>9</v>
      </c>
      <c r="K32" s="604" t="s">
        <v>9</v>
      </c>
      <c r="L32" s="1040" t="s">
        <v>9</v>
      </c>
      <c r="M32" s="1040" t="s">
        <v>9</v>
      </c>
      <c r="N32" s="1040" t="s">
        <v>9</v>
      </c>
      <c r="O32" s="1040" t="s">
        <v>9</v>
      </c>
      <c r="P32" s="604" t="s">
        <v>9</v>
      </c>
      <c r="Q32" s="604" t="s">
        <v>9</v>
      </c>
      <c r="R32" s="605"/>
      <c r="S32" s="507"/>
    </row>
    <row r="33" spans="1:20" ht="11.25" customHeight="1">
      <c r="A33" s="497"/>
      <c r="B33" s="575"/>
      <c r="C33" s="1584" t="s">
        <v>126</v>
      </c>
      <c r="D33" s="1584"/>
      <c r="E33" s="604" t="s">
        <v>9</v>
      </c>
      <c r="F33" s="604">
        <v>227</v>
      </c>
      <c r="G33" s="604" t="s">
        <v>9</v>
      </c>
      <c r="H33" s="604" t="s">
        <v>9</v>
      </c>
      <c r="I33" s="604" t="s">
        <v>9</v>
      </c>
      <c r="J33" s="604" t="s">
        <v>9</v>
      </c>
      <c r="K33" s="604" t="s">
        <v>9</v>
      </c>
      <c r="L33" s="1040" t="s">
        <v>9</v>
      </c>
      <c r="M33" s="1040" t="s">
        <v>9</v>
      </c>
      <c r="N33" s="1040" t="s">
        <v>9</v>
      </c>
      <c r="O33" s="1040" t="s">
        <v>9</v>
      </c>
      <c r="P33" s="604" t="s">
        <v>9</v>
      </c>
      <c r="Q33" s="604" t="s">
        <v>9</v>
      </c>
      <c r="R33" s="605"/>
      <c r="S33" s="507"/>
    </row>
    <row r="34" spans="1:20" ht="11.25" customHeight="1">
      <c r="A34" s="497">
        <v>4661</v>
      </c>
      <c r="B34" s="575"/>
      <c r="C34" s="1585" t="s">
        <v>125</v>
      </c>
      <c r="D34" s="1585"/>
      <c r="E34" s="604" t="s">
        <v>9</v>
      </c>
      <c r="F34" s="604" t="s">
        <v>9</v>
      </c>
      <c r="G34" s="604" t="s">
        <v>9</v>
      </c>
      <c r="H34" s="604" t="s">
        <v>9</v>
      </c>
      <c r="I34" s="604" t="s">
        <v>9</v>
      </c>
      <c r="J34" s="604" t="s">
        <v>9</v>
      </c>
      <c r="K34" s="604" t="s">
        <v>9</v>
      </c>
      <c r="L34" s="1040" t="s">
        <v>9</v>
      </c>
      <c r="M34" s="1040" t="s">
        <v>9</v>
      </c>
      <c r="N34" s="1040" t="s">
        <v>9</v>
      </c>
      <c r="O34" s="1040">
        <v>20</v>
      </c>
      <c r="P34" s="604" t="s">
        <v>9</v>
      </c>
      <c r="Q34" s="604" t="s">
        <v>9</v>
      </c>
      <c r="R34" s="605"/>
      <c r="S34" s="507"/>
    </row>
    <row r="35" spans="1:20" ht="11.25" customHeight="1">
      <c r="A35" s="497"/>
      <c r="B35" s="575"/>
      <c r="C35" s="1584" t="s">
        <v>124</v>
      </c>
      <c r="D35" s="1584"/>
      <c r="E35" s="604" t="s">
        <v>9</v>
      </c>
      <c r="F35" s="604" t="s">
        <v>9</v>
      </c>
      <c r="G35" s="604" t="s">
        <v>9</v>
      </c>
      <c r="H35" s="604" t="s">
        <v>9</v>
      </c>
      <c r="I35" s="604" t="s">
        <v>9</v>
      </c>
      <c r="J35" s="604" t="s">
        <v>9</v>
      </c>
      <c r="K35" s="604" t="s">
        <v>9</v>
      </c>
      <c r="L35" s="1040" t="s">
        <v>9</v>
      </c>
      <c r="M35" s="1040" t="s">
        <v>9</v>
      </c>
      <c r="N35" s="1040" t="s">
        <v>9</v>
      </c>
      <c r="O35" s="1040" t="s">
        <v>9</v>
      </c>
      <c r="P35" s="604" t="s">
        <v>9</v>
      </c>
      <c r="Q35" s="604" t="s">
        <v>9</v>
      </c>
      <c r="R35" s="605"/>
      <c r="S35" s="507"/>
    </row>
    <row r="36" spans="1:20" ht="11.25" customHeight="1">
      <c r="A36" s="497"/>
      <c r="B36" s="575"/>
      <c r="C36" s="1584" t="s">
        <v>123</v>
      </c>
      <c r="D36" s="1584"/>
      <c r="E36" s="604" t="s">
        <v>9</v>
      </c>
      <c r="F36" s="604" t="s">
        <v>9</v>
      </c>
      <c r="G36" s="604" t="s">
        <v>9</v>
      </c>
      <c r="H36" s="604" t="s">
        <v>9</v>
      </c>
      <c r="I36" s="604" t="s">
        <v>9</v>
      </c>
      <c r="J36" s="604" t="s">
        <v>9</v>
      </c>
      <c r="K36" s="604" t="s">
        <v>9</v>
      </c>
      <c r="L36" s="1040" t="s">
        <v>9</v>
      </c>
      <c r="M36" s="1040" t="s">
        <v>9</v>
      </c>
      <c r="N36" s="1040" t="s">
        <v>9</v>
      </c>
      <c r="O36" s="1040" t="s">
        <v>9</v>
      </c>
      <c r="P36" s="604" t="s">
        <v>9</v>
      </c>
      <c r="Q36" s="604" t="s">
        <v>9</v>
      </c>
      <c r="R36" s="605"/>
      <c r="S36" s="507"/>
    </row>
    <row r="37" spans="1:20" ht="11.25" customHeight="1">
      <c r="A37" s="497"/>
      <c r="B37" s="575"/>
      <c r="C37" s="1584" t="s">
        <v>344</v>
      </c>
      <c r="D37" s="1584"/>
      <c r="E37" s="604" t="s">
        <v>9</v>
      </c>
      <c r="F37" s="604">
        <v>11</v>
      </c>
      <c r="G37" s="604" t="s">
        <v>9</v>
      </c>
      <c r="H37" s="604" t="s">
        <v>9</v>
      </c>
      <c r="I37" s="604" t="s">
        <v>9</v>
      </c>
      <c r="J37" s="604" t="s">
        <v>9</v>
      </c>
      <c r="K37" s="604" t="s">
        <v>9</v>
      </c>
      <c r="L37" s="1040" t="s">
        <v>9</v>
      </c>
      <c r="M37" s="1040" t="s">
        <v>9</v>
      </c>
      <c r="N37" s="1040" t="s">
        <v>9</v>
      </c>
      <c r="O37" s="1040" t="s">
        <v>9</v>
      </c>
      <c r="P37" s="604" t="s">
        <v>9</v>
      </c>
      <c r="Q37" s="604" t="s">
        <v>9</v>
      </c>
      <c r="R37" s="644"/>
      <c r="S37" s="507"/>
    </row>
    <row r="38" spans="1:20" ht="11.25" customHeight="1">
      <c r="A38" s="497"/>
      <c r="B38" s="575"/>
      <c r="C38" s="1584" t="s">
        <v>122</v>
      </c>
      <c r="D38" s="1584"/>
      <c r="E38" s="604" t="s">
        <v>9</v>
      </c>
      <c r="F38" s="604" t="s">
        <v>9</v>
      </c>
      <c r="G38" s="604" t="s">
        <v>9</v>
      </c>
      <c r="H38" s="604" t="s">
        <v>9</v>
      </c>
      <c r="I38" s="604">
        <v>22</v>
      </c>
      <c r="J38" s="604" t="s">
        <v>9</v>
      </c>
      <c r="K38" s="604" t="s">
        <v>9</v>
      </c>
      <c r="L38" s="1040" t="s">
        <v>9</v>
      </c>
      <c r="M38" s="1040" t="s">
        <v>9</v>
      </c>
      <c r="N38" s="1040" t="s">
        <v>9</v>
      </c>
      <c r="O38" s="1040" t="s">
        <v>9</v>
      </c>
      <c r="P38" s="604" t="s">
        <v>9</v>
      </c>
      <c r="Q38" s="604" t="s">
        <v>9</v>
      </c>
      <c r="R38" s="644"/>
      <c r="S38" s="507"/>
    </row>
    <row r="39" spans="1:20" ht="11.25" customHeight="1">
      <c r="A39" s="497"/>
      <c r="B39" s="575"/>
      <c r="C39" s="1584" t="s">
        <v>121</v>
      </c>
      <c r="D39" s="1584"/>
      <c r="E39" s="604" t="s">
        <v>9</v>
      </c>
      <c r="F39" s="604" t="s">
        <v>9</v>
      </c>
      <c r="G39" s="604" t="s">
        <v>9</v>
      </c>
      <c r="H39" s="604" t="s">
        <v>9</v>
      </c>
      <c r="I39" s="604" t="s">
        <v>9</v>
      </c>
      <c r="J39" s="604" t="s">
        <v>9</v>
      </c>
      <c r="K39" s="604" t="s">
        <v>9</v>
      </c>
      <c r="L39" s="1040" t="s">
        <v>9</v>
      </c>
      <c r="M39" s="1040" t="s">
        <v>9</v>
      </c>
      <c r="N39" s="1040" t="s">
        <v>9</v>
      </c>
      <c r="O39" s="1040" t="s">
        <v>9</v>
      </c>
      <c r="P39" s="604" t="s">
        <v>9</v>
      </c>
      <c r="Q39" s="604" t="s">
        <v>9</v>
      </c>
      <c r="R39" s="644"/>
      <c r="S39" s="507"/>
    </row>
    <row r="40" spans="1:20" s="595" customFormat="1" ht="11.25" customHeight="1">
      <c r="A40" s="592"/>
      <c r="B40" s="593"/>
      <c r="C40" s="1584" t="s">
        <v>120</v>
      </c>
      <c r="D40" s="1584"/>
      <c r="E40" s="604" t="s">
        <v>9</v>
      </c>
      <c r="F40" s="604" t="s">
        <v>9</v>
      </c>
      <c r="G40" s="604" t="s">
        <v>9</v>
      </c>
      <c r="H40" s="604" t="s">
        <v>9</v>
      </c>
      <c r="I40" s="604" t="s">
        <v>9</v>
      </c>
      <c r="J40" s="604" t="s">
        <v>9</v>
      </c>
      <c r="K40" s="604" t="s">
        <v>9</v>
      </c>
      <c r="L40" s="1040" t="s">
        <v>9</v>
      </c>
      <c r="M40" s="1040" t="s">
        <v>9</v>
      </c>
      <c r="N40" s="1040" t="s">
        <v>9</v>
      </c>
      <c r="O40" s="1040" t="s">
        <v>9</v>
      </c>
      <c r="P40" s="604" t="s">
        <v>9</v>
      </c>
      <c r="Q40" s="604" t="s">
        <v>9</v>
      </c>
      <c r="R40" s="644"/>
      <c r="S40" s="571"/>
    </row>
    <row r="41" spans="1:20" s="595" customFormat="1" ht="11.25" customHeight="1">
      <c r="A41" s="592"/>
      <c r="B41" s="593"/>
      <c r="C41" s="1586" t="s">
        <v>119</v>
      </c>
      <c r="D41" s="1586"/>
      <c r="E41" s="604" t="s">
        <v>9</v>
      </c>
      <c r="F41" s="604" t="s">
        <v>9</v>
      </c>
      <c r="G41" s="604" t="s">
        <v>9</v>
      </c>
      <c r="H41" s="604" t="s">
        <v>9</v>
      </c>
      <c r="I41" s="604" t="s">
        <v>9</v>
      </c>
      <c r="J41" s="604" t="s">
        <v>9</v>
      </c>
      <c r="K41" s="604" t="s">
        <v>9</v>
      </c>
      <c r="L41" s="1040" t="s">
        <v>9</v>
      </c>
      <c r="M41" s="1040" t="s">
        <v>9</v>
      </c>
      <c r="N41" s="1040" t="s">
        <v>9</v>
      </c>
      <c r="O41" s="1040" t="s">
        <v>9</v>
      </c>
      <c r="P41" s="604" t="s">
        <v>9</v>
      </c>
      <c r="Q41" s="604" t="s">
        <v>9</v>
      </c>
      <c r="R41" s="644"/>
      <c r="S41" s="571"/>
    </row>
    <row r="42" spans="1:20" s="591" customFormat="1" ht="11.25" customHeight="1">
      <c r="A42" s="587"/>
      <c r="B42" s="606"/>
      <c r="C42" s="866" t="s">
        <v>360</v>
      </c>
      <c r="D42" s="567"/>
      <c r="E42" s="607">
        <v>12</v>
      </c>
      <c r="F42" s="607">
        <v>35</v>
      </c>
      <c r="G42" s="607">
        <v>12</v>
      </c>
      <c r="H42" s="607">
        <v>12</v>
      </c>
      <c r="I42" s="607">
        <v>24.5</v>
      </c>
      <c r="J42" s="607">
        <v>30.8</v>
      </c>
      <c r="K42" s="607">
        <v>24</v>
      </c>
      <c r="L42" s="941">
        <v>21</v>
      </c>
      <c r="M42" s="941">
        <v>18.8</v>
      </c>
      <c r="N42" s="941">
        <v>13</v>
      </c>
      <c r="O42" s="941" t="s">
        <v>9</v>
      </c>
      <c r="P42" s="941">
        <v>48</v>
      </c>
      <c r="Q42" s="941">
        <v>63</v>
      </c>
      <c r="R42" s="644"/>
      <c r="S42" s="590"/>
    </row>
    <row r="43" spans="1:20" s="591" customFormat="1" ht="10.5" customHeight="1">
      <c r="A43" s="587"/>
      <c r="B43" s="606"/>
      <c r="C43" s="866" t="s">
        <v>361</v>
      </c>
      <c r="D43" s="567"/>
      <c r="E43" s="602"/>
      <c r="F43" s="602"/>
      <c r="G43" s="602"/>
      <c r="H43" s="602"/>
      <c r="I43" s="602"/>
      <c r="J43" s="602"/>
      <c r="K43" s="602"/>
      <c r="L43" s="607"/>
      <c r="M43" s="607"/>
      <c r="N43" s="607"/>
      <c r="O43" s="607"/>
      <c r="P43" s="607"/>
      <c r="Q43" s="607"/>
      <c r="R43" s="644"/>
      <c r="S43" s="590"/>
    </row>
    <row r="44" spans="1:20" ht="9.75" customHeight="1">
      <c r="A44" s="497"/>
      <c r="B44" s="575"/>
      <c r="C44" s="608"/>
      <c r="D44" s="609" t="s">
        <v>118</v>
      </c>
      <c r="E44" s="611">
        <v>1.1000000000000001</v>
      </c>
      <c r="F44" s="611">
        <v>1.1000000000000001</v>
      </c>
      <c r="G44" s="611">
        <v>0.9</v>
      </c>
      <c r="H44" s="611">
        <v>1.9</v>
      </c>
      <c r="I44" s="611">
        <v>0.8</v>
      </c>
      <c r="J44" s="611">
        <v>0.6</v>
      </c>
      <c r="K44" s="611">
        <v>0.6</v>
      </c>
      <c r="L44" s="760">
        <v>0.7</v>
      </c>
      <c r="M44" s="760">
        <v>1</v>
      </c>
      <c r="N44" s="760">
        <v>1.9</v>
      </c>
      <c r="O44" s="760" t="s">
        <v>9</v>
      </c>
      <c r="P44" s="760">
        <v>0.6</v>
      </c>
      <c r="Q44" s="760">
        <v>2.5</v>
      </c>
      <c r="R44" s="644"/>
      <c r="S44" s="507"/>
      <c r="T44" s="569"/>
    </row>
    <row r="45" spans="1:20" ht="12.75" customHeight="1">
      <c r="A45" s="497"/>
      <c r="B45" s="575"/>
      <c r="C45" s="608"/>
      <c r="D45" s="610" t="s">
        <v>117</v>
      </c>
      <c r="E45" s="611">
        <v>-2.5</v>
      </c>
      <c r="F45" s="611">
        <v>-1.6</v>
      </c>
      <c r="G45" s="611">
        <v>-2.7</v>
      </c>
      <c r="H45" s="611">
        <v>-0.9</v>
      </c>
      <c r="I45" s="611">
        <v>-2</v>
      </c>
      <c r="J45" s="611">
        <v>-2</v>
      </c>
      <c r="K45" s="611">
        <v>-2.1</v>
      </c>
      <c r="L45" s="760">
        <v>-2</v>
      </c>
      <c r="M45" s="760">
        <v>-1.6</v>
      </c>
      <c r="N45" s="760">
        <v>0.3</v>
      </c>
      <c r="O45" s="760" t="s">
        <v>9</v>
      </c>
      <c r="P45" s="760">
        <v>-1.1000000000000001</v>
      </c>
      <c r="Q45" s="760">
        <v>0.6</v>
      </c>
      <c r="R45" s="644"/>
      <c r="S45" s="507"/>
    </row>
    <row r="46" spans="1:20" s="511" customFormat="1" ht="30.75" customHeight="1">
      <c r="A46" s="509"/>
      <c r="B46" s="695"/>
      <c r="C46" s="1582" t="s">
        <v>294</v>
      </c>
      <c r="D46" s="1583"/>
      <c r="E46" s="1583"/>
      <c r="F46" s="1583"/>
      <c r="G46" s="1583"/>
      <c r="H46" s="1583"/>
      <c r="I46" s="1583"/>
      <c r="J46" s="1583"/>
      <c r="K46" s="1583"/>
      <c r="L46" s="1583"/>
      <c r="M46" s="1583"/>
      <c r="N46" s="1583"/>
      <c r="O46" s="1583"/>
      <c r="P46" s="1583"/>
      <c r="Q46" s="1583"/>
      <c r="R46" s="788"/>
      <c r="S46" s="510"/>
    </row>
    <row r="47" spans="1:20" ht="13.5" customHeight="1">
      <c r="A47" s="497"/>
      <c r="B47" s="575"/>
      <c r="C47" s="1114" t="s">
        <v>516</v>
      </c>
      <c r="D47" s="1090"/>
      <c r="E47" s="1091"/>
      <c r="F47" s="1091"/>
      <c r="G47" s="1091"/>
      <c r="H47" s="1091"/>
      <c r="I47" s="1091"/>
      <c r="J47" s="1091"/>
      <c r="K47" s="1091"/>
      <c r="L47" s="1091"/>
      <c r="M47" s="1091"/>
      <c r="N47" s="1091"/>
      <c r="O47" s="1091"/>
      <c r="P47" s="1091"/>
      <c r="Q47" s="1092"/>
      <c r="R47" s="644"/>
      <c r="S47" s="507"/>
    </row>
    <row r="48" spans="1:20" ht="3.75" customHeight="1">
      <c r="A48" s="497"/>
      <c r="B48" s="575"/>
      <c r="C48" s="1093"/>
      <c r="D48" s="1094"/>
      <c r="E48" s="1095"/>
      <c r="F48" s="1095"/>
      <c r="G48" s="1096"/>
      <c r="H48" s="1095"/>
      <c r="I48" s="1095"/>
      <c r="J48" s="1097"/>
      <c r="K48" s="1097"/>
      <c r="L48" s="1097"/>
      <c r="M48" s="1097"/>
      <c r="N48" s="1098"/>
      <c r="O48" s="1098"/>
      <c r="P48" s="1098"/>
      <c r="Q48" s="1098"/>
      <c r="R48" s="644"/>
      <c r="S48" s="507"/>
    </row>
    <row r="49" spans="1:21" ht="12.75" customHeight="1">
      <c r="A49" s="497"/>
      <c r="B49" s="575"/>
      <c r="C49" s="1561" t="s">
        <v>116</v>
      </c>
      <c r="D49" s="1561"/>
      <c r="E49" s="1562" t="s">
        <v>285</v>
      </c>
      <c r="F49" s="1562"/>
      <c r="G49" s="1563" t="s">
        <v>408</v>
      </c>
      <c r="H49" s="1563"/>
      <c r="I49" s="1565" t="s">
        <v>115</v>
      </c>
      <c r="J49" s="1566"/>
      <c r="K49" s="1566"/>
      <c r="L49" s="1566"/>
      <c r="M49" s="1567"/>
      <c r="N49" s="1566" t="s">
        <v>114</v>
      </c>
      <c r="O49" s="1566"/>
      <c r="P49" s="1566"/>
      <c r="Q49" s="1566"/>
      <c r="R49" s="644"/>
      <c r="S49" s="507"/>
    </row>
    <row r="50" spans="1:21" ht="12.75" customHeight="1">
      <c r="A50" s="497"/>
      <c r="B50" s="575"/>
      <c r="C50" s="1561"/>
      <c r="D50" s="1561"/>
      <c r="E50" s="1099" t="s">
        <v>70</v>
      </c>
      <c r="F50" s="1100" t="s">
        <v>113</v>
      </c>
      <c r="G50" s="1564"/>
      <c r="H50" s="1564"/>
      <c r="I50" s="1568" t="s">
        <v>112</v>
      </c>
      <c r="J50" s="1569"/>
      <c r="K50" s="1569" t="s">
        <v>111</v>
      </c>
      <c r="L50" s="1569"/>
      <c r="M50" s="1101" t="s">
        <v>110</v>
      </c>
      <c r="N50" s="1569" t="s">
        <v>112</v>
      </c>
      <c r="O50" s="1569"/>
      <c r="P50" s="1102" t="s">
        <v>111</v>
      </c>
      <c r="Q50" s="1102" t="s">
        <v>110</v>
      </c>
      <c r="R50" s="644"/>
      <c r="S50" s="507"/>
    </row>
    <row r="51" spans="1:21" ht="2.25" customHeight="1">
      <c r="A51" s="497"/>
      <c r="B51" s="575"/>
      <c r="C51" s="1103"/>
      <c r="D51" s="1103"/>
      <c r="E51" s="1104"/>
      <c r="F51" s="1105"/>
      <c r="G51" s="1106"/>
      <c r="H51" s="1106"/>
      <c r="I51" s="1107"/>
      <c r="J51" s="1108"/>
      <c r="K51" s="1108"/>
      <c r="L51" s="1108"/>
      <c r="M51" s="1109"/>
      <c r="N51" s="1108"/>
      <c r="O51" s="1108"/>
      <c r="P51" s="1108"/>
      <c r="Q51" s="1108"/>
      <c r="R51" s="644"/>
      <c r="S51" s="507"/>
    </row>
    <row r="52" spans="1:21" ht="22.5" customHeight="1">
      <c r="A52" s="497"/>
      <c r="B52" s="575"/>
      <c r="C52" s="1578" t="s">
        <v>520</v>
      </c>
      <c r="D52" s="1578"/>
      <c r="E52" s="1110">
        <v>692</v>
      </c>
      <c r="F52" s="1111">
        <f>+E52/Q19*100</f>
        <v>84.287454323995121</v>
      </c>
      <c r="G52" s="1579">
        <v>66</v>
      </c>
      <c r="H52" s="1579"/>
      <c r="I52" s="1580">
        <v>15.9</v>
      </c>
      <c r="J52" s="1581"/>
      <c r="K52" s="1581">
        <v>5.3</v>
      </c>
      <c r="L52" s="1581"/>
      <c r="M52" s="1112">
        <v>10.1</v>
      </c>
      <c r="N52" s="1581">
        <v>2.7</v>
      </c>
      <c r="O52" s="1581"/>
      <c r="P52" s="1113">
        <v>0.9</v>
      </c>
      <c r="Q52" s="1113">
        <v>1.8</v>
      </c>
      <c r="R52" s="644"/>
      <c r="S52" s="507"/>
      <c r="U52" s="569"/>
    </row>
    <row r="53" spans="1:21" s="1123" customFormat="1" ht="16.5" customHeight="1">
      <c r="A53" s="1119"/>
      <c r="B53" s="947"/>
      <c r="C53" s="612" t="s">
        <v>468</v>
      </c>
      <c r="D53" s="1120"/>
      <c r="E53" s="577"/>
      <c r="F53" s="577"/>
      <c r="G53" s="613"/>
      <c r="H53" s="613"/>
      <c r="I53" s="1121" t="s">
        <v>108</v>
      </c>
      <c r="J53" s="577"/>
      <c r="K53" s="577"/>
      <c r="L53" s="577"/>
      <c r="M53" s="577"/>
      <c r="N53" s="577"/>
      <c r="O53" s="577"/>
      <c r="P53" s="577" t="s">
        <v>107</v>
      </c>
      <c r="Q53" s="577"/>
      <c r="R53" s="1122"/>
      <c r="S53" s="613"/>
      <c r="T53" s="502"/>
    </row>
    <row r="54" spans="1:21" s="559" customFormat="1" ht="12" customHeight="1" thickBot="1">
      <c r="A54" s="597"/>
      <c r="B54" s="614"/>
      <c r="C54" s="615"/>
      <c r="D54" s="616"/>
      <c r="E54" s="618"/>
      <c r="F54" s="618"/>
      <c r="G54" s="618"/>
      <c r="H54" s="618"/>
      <c r="I54" s="618"/>
      <c r="J54" s="618"/>
      <c r="K54" s="618"/>
      <c r="L54" s="618"/>
      <c r="M54" s="618"/>
      <c r="N54" s="618"/>
      <c r="O54" s="618"/>
      <c r="P54" s="618"/>
      <c r="Q54" s="578" t="s">
        <v>75</v>
      </c>
      <c r="R54" s="619"/>
      <c r="S54" s="620"/>
      <c r="T54" s="502"/>
    </row>
    <row r="55" spans="1:21" ht="13.5" customHeight="1" thickBot="1">
      <c r="A55" s="497"/>
      <c r="B55" s="614"/>
      <c r="C55" s="1575" t="s">
        <v>359</v>
      </c>
      <c r="D55" s="1576"/>
      <c r="E55" s="1576"/>
      <c r="F55" s="1576"/>
      <c r="G55" s="1576"/>
      <c r="H55" s="1576"/>
      <c r="I55" s="1576"/>
      <c r="J55" s="1576"/>
      <c r="K55" s="1576"/>
      <c r="L55" s="1576"/>
      <c r="M55" s="1576"/>
      <c r="N55" s="1576"/>
      <c r="O55" s="1576"/>
      <c r="P55" s="1576"/>
      <c r="Q55" s="1577"/>
      <c r="R55" s="578"/>
      <c r="S55" s="562"/>
    </row>
    <row r="56" spans="1:21" ht="2.25" customHeight="1">
      <c r="A56" s="497"/>
      <c r="B56" s="614"/>
      <c r="C56" s="1571" t="s">
        <v>71</v>
      </c>
      <c r="D56" s="1572"/>
      <c r="E56" s="562"/>
      <c r="F56" s="562"/>
      <c r="G56" s="622"/>
      <c r="H56" s="622"/>
      <c r="I56" s="622"/>
      <c r="J56" s="622"/>
      <c r="K56" s="622"/>
      <c r="L56" s="622"/>
      <c r="M56" s="622"/>
      <c r="N56" s="622"/>
      <c r="O56" s="622"/>
      <c r="P56" s="622"/>
      <c r="Q56" s="622"/>
      <c r="R56" s="619"/>
      <c r="S56" s="562"/>
    </row>
    <row r="57" spans="1:21" ht="11.25" customHeight="1">
      <c r="A57" s="497"/>
      <c r="B57" s="575"/>
      <c r="C57" s="1572"/>
      <c r="D57" s="1572"/>
      <c r="E57" s="1085" t="s">
        <v>580</v>
      </c>
      <c r="F57" s="1085"/>
      <c r="G57" s="1085"/>
      <c r="H57" s="1085"/>
      <c r="I57" s="1085"/>
      <c r="J57" s="1085"/>
      <c r="K57" s="1085"/>
      <c r="L57" s="1089" t="s">
        <v>581</v>
      </c>
      <c r="M57" s="1085"/>
      <c r="N57" s="1085"/>
      <c r="O57" s="1085"/>
      <c r="P57" s="1085"/>
      <c r="Q57" s="1085"/>
      <c r="R57" s="507"/>
      <c r="S57" s="507"/>
    </row>
    <row r="58" spans="1:21" ht="10.5" customHeight="1">
      <c r="A58" s="497"/>
      <c r="B58" s="575"/>
      <c r="C58" s="512"/>
      <c r="D58" s="512"/>
      <c r="E58" s="561" t="s">
        <v>96</v>
      </c>
      <c r="F58" s="561" t="s">
        <v>95</v>
      </c>
      <c r="G58" s="561" t="s">
        <v>106</v>
      </c>
      <c r="H58" s="561" t="s">
        <v>105</v>
      </c>
      <c r="I58" s="561" t="s">
        <v>104</v>
      </c>
      <c r="J58" s="561" t="s">
        <v>103</v>
      </c>
      <c r="K58" s="561" t="s">
        <v>102</v>
      </c>
      <c r="L58" s="561" t="s">
        <v>101</v>
      </c>
      <c r="M58" s="561" t="s">
        <v>100</v>
      </c>
      <c r="N58" s="561" t="s">
        <v>99</v>
      </c>
      <c r="O58" s="561" t="s">
        <v>98</v>
      </c>
      <c r="P58" s="561" t="s">
        <v>97</v>
      </c>
      <c r="Q58" s="561" t="s">
        <v>96</v>
      </c>
      <c r="R58" s="644"/>
      <c r="S58" s="507"/>
    </row>
    <row r="59" spans="1:21" ht="9" customHeight="1">
      <c r="A59" s="497"/>
      <c r="B59" s="614"/>
      <c r="C59" s="1573" t="s">
        <v>94</v>
      </c>
      <c r="D59" s="1573"/>
      <c r="E59" s="703"/>
      <c r="F59" s="703"/>
      <c r="G59" s="703"/>
      <c r="H59" s="703"/>
      <c r="I59" s="703"/>
      <c r="J59" s="703"/>
      <c r="K59" s="703"/>
      <c r="L59" s="703"/>
      <c r="M59" s="703"/>
      <c r="N59" s="703"/>
      <c r="O59" s="703"/>
      <c r="P59" s="703"/>
      <c r="Q59" s="703"/>
      <c r="R59" s="619"/>
      <c r="S59" s="562"/>
    </row>
    <row r="60" spans="1:21" s="627" customFormat="1" ht="9.75" customHeight="1">
      <c r="A60" s="624"/>
      <c r="B60" s="625"/>
      <c r="C60" s="626" t="s">
        <v>93</v>
      </c>
      <c r="D60" s="526"/>
      <c r="E60" s="1084">
        <v>0.01</v>
      </c>
      <c r="F60" s="1084">
        <v>-1.24</v>
      </c>
      <c r="G60" s="1084">
        <v>-0.12</v>
      </c>
      <c r="H60" s="1084">
        <v>1.65</v>
      </c>
      <c r="I60" s="1084">
        <v>0.01</v>
      </c>
      <c r="J60" s="1084">
        <v>0.17</v>
      </c>
      <c r="K60" s="1084">
        <v>0.05</v>
      </c>
      <c r="L60" s="1084">
        <v>-0.24</v>
      </c>
      <c r="M60" s="1084">
        <v>-0.74</v>
      </c>
      <c r="N60" s="1084">
        <v>0.59</v>
      </c>
      <c r="O60" s="1084">
        <v>-0.05</v>
      </c>
      <c r="P60" s="1084">
        <v>-0.22</v>
      </c>
      <c r="Q60" s="1084">
        <v>0.36</v>
      </c>
      <c r="R60" s="543"/>
      <c r="S60" s="543"/>
    </row>
    <row r="61" spans="1:21" s="627" customFormat="1" ht="9.75" customHeight="1">
      <c r="A61" s="624"/>
      <c r="B61" s="625"/>
      <c r="C61" s="626" t="s">
        <v>92</v>
      </c>
      <c r="D61" s="526"/>
      <c r="E61" s="1084">
        <v>1.92</v>
      </c>
      <c r="F61" s="1084">
        <v>0.17</v>
      </c>
      <c r="G61" s="1084">
        <v>-0.03</v>
      </c>
      <c r="H61" s="1084">
        <v>0.45</v>
      </c>
      <c r="I61" s="1084">
        <v>0.18</v>
      </c>
      <c r="J61" s="1084">
        <v>0.71</v>
      </c>
      <c r="K61" s="1084">
        <v>0.98</v>
      </c>
      <c r="L61" s="1084">
        <v>0.76</v>
      </c>
      <c r="M61" s="1084">
        <v>0.15</v>
      </c>
      <c r="N61" s="1084">
        <v>0.12</v>
      </c>
      <c r="O61" s="1084">
        <v>-0.25</v>
      </c>
      <c r="P61" s="1084">
        <v>-0.15</v>
      </c>
      <c r="Q61" s="1084">
        <v>0.2</v>
      </c>
      <c r="R61" s="543"/>
      <c r="S61" s="543"/>
    </row>
    <row r="62" spans="1:21" s="627" customFormat="1" ht="9.75" customHeight="1">
      <c r="A62" s="624"/>
      <c r="B62" s="625"/>
      <c r="C62" s="626" t="s">
        <v>302</v>
      </c>
      <c r="D62" s="526"/>
      <c r="E62" s="1084">
        <v>2.77</v>
      </c>
      <c r="F62" s="1084">
        <v>2.4900000000000002</v>
      </c>
      <c r="G62" s="1084">
        <v>2.19</v>
      </c>
      <c r="H62" s="1084">
        <v>1.96</v>
      </c>
      <c r="I62" s="1084">
        <v>1.73</v>
      </c>
      <c r="J62" s="1084">
        <v>1.56</v>
      </c>
      <c r="K62" s="1084">
        <v>1.42</v>
      </c>
      <c r="L62" s="1084">
        <v>1.25</v>
      </c>
      <c r="M62" s="1084">
        <v>1.01</v>
      </c>
      <c r="N62" s="1084">
        <v>0.78</v>
      </c>
      <c r="O62" s="1084">
        <v>0.59</v>
      </c>
      <c r="P62" s="1084">
        <v>0.42</v>
      </c>
      <c r="Q62" s="1084">
        <v>0.27</v>
      </c>
      <c r="R62" s="543"/>
      <c r="S62" s="543"/>
      <c r="T62" s="628"/>
    </row>
    <row r="63" spans="1:21" ht="11.25" customHeight="1">
      <c r="A63" s="497"/>
      <c r="B63" s="614"/>
      <c r="C63" s="753" t="s">
        <v>91</v>
      </c>
      <c r="D63" s="623"/>
      <c r="E63" s="629"/>
      <c r="F63" s="235"/>
      <c r="G63" s="683"/>
      <c r="H63" s="683"/>
      <c r="I63" s="683"/>
      <c r="J63" s="115"/>
      <c r="K63" s="629"/>
      <c r="L63" s="683"/>
      <c r="M63" s="683"/>
      <c r="N63" s="683"/>
      <c r="O63" s="683"/>
      <c r="P63" s="683"/>
      <c r="Q63" s="630"/>
      <c r="R63" s="619"/>
      <c r="S63" s="562"/>
    </row>
    <row r="64" spans="1:21" ht="10.5" customHeight="1">
      <c r="A64" s="497"/>
      <c r="B64" s="631"/>
      <c r="C64" s="573"/>
      <c r="D64" s="942" t="s">
        <v>588</v>
      </c>
      <c r="E64" s="756"/>
      <c r="F64" s="758"/>
      <c r="G64" s="109"/>
      <c r="H64" s="109"/>
      <c r="I64" s="109"/>
      <c r="J64" s="759">
        <v>63.442668172921593</v>
      </c>
      <c r="K64" s="629"/>
      <c r="L64" s="683"/>
      <c r="M64" s="683"/>
      <c r="N64" s="683"/>
      <c r="O64" s="683"/>
      <c r="P64" s="683"/>
      <c r="Q64" s="760">
        <f>+J64</f>
        <v>63.442668172921593</v>
      </c>
      <c r="R64" s="619"/>
      <c r="S64" s="562"/>
    </row>
    <row r="65" spans="1:19" ht="10.5" customHeight="1">
      <c r="A65" s="497"/>
      <c r="B65" s="632"/>
      <c r="C65" s="526"/>
      <c r="D65" s="761" t="s">
        <v>589</v>
      </c>
      <c r="E65" s="762"/>
      <c r="F65" s="762"/>
      <c r="G65" s="762"/>
      <c r="H65" s="762"/>
      <c r="I65" s="762"/>
      <c r="J65" s="759">
        <v>7.8470479335057464</v>
      </c>
      <c r="K65" s="629"/>
      <c r="L65" s="263"/>
      <c r="M65" s="683"/>
      <c r="N65" s="683"/>
      <c r="O65" s="683"/>
      <c r="P65" s="683"/>
      <c r="Q65" s="760">
        <f t="shared" ref="Q65:Q68" si="0">+J65</f>
        <v>7.8470479335057464</v>
      </c>
      <c r="R65" s="633"/>
      <c r="S65" s="633"/>
    </row>
    <row r="66" spans="1:19" ht="10.5" customHeight="1">
      <c r="A66" s="497"/>
      <c r="B66" s="632"/>
      <c r="C66" s="526"/>
      <c r="D66" s="761" t="s">
        <v>590</v>
      </c>
      <c r="E66" s="756"/>
      <c r="F66" s="236"/>
      <c r="G66" s="236"/>
      <c r="H66" s="109"/>
      <c r="I66" s="237"/>
      <c r="J66" s="759">
        <v>6.4673200574318024</v>
      </c>
      <c r="K66" s="629"/>
      <c r="L66" s="263"/>
      <c r="M66" s="683"/>
      <c r="N66" s="683"/>
      <c r="O66" s="683"/>
      <c r="P66" s="683"/>
      <c r="Q66" s="760">
        <f t="shared" si="0"/>
        <v>6.4673200574318024</v>
      </c>
      <c r="R66" s="634"/>
      <c r="S66" s="562"/>
    </row>
    <row r="67" spans="1:19" ht="10.5" customHeight="1">
      <c r="A67" s="497"/>
      <c r="B67" s="632"/>
      <c r="C67" s="526"/>
      <c r="D67" s="761" t="s">
        <v>591</v>
      </c>
      <c r="E67" s="763"/>
      <c r="F67" s="761"/>
      <c r="G67" s="761"/>
      <c r="H67" s="761"/>
      <c r="I67" s="761"/>
      <c r="J67" s="759">
        <v>4.6921451341380482</v>
      </c>
      <c r="K67" s="629"/>
      <c r="L67" s="263"/>
      <c r="M67" s="683"/>
      <c r="N67" s="683"/>
      <c r="O67" s="683"/>
      <c r="P67" s="683"/>
      <c r="Q67" s="760">
        <f t="shared" si="0"/>
        <v>4.6921451341380482</v>
      </c>
      <c r="R67" s="634"/>
      <c r="S67" s="562"/>
    </row>
    <row r="68" spans="1:19" ht="10.5" customHeight="1">
      <c r="A68" s="497"/>
      <c r="B68" s="632"/>
      <c r="C68" s="526"/>
      <c r="D68" s="764" t="s">
        <v>592</v>
      </c>
      <c r="E68" s="765"/>
      <c r="F68" s="765"/>
      <c r="G68" s="765"/>
      <c r="H68" s="765"/>
      <c r="I68" s="765"/>
      <c r="J68" s="759">
        <v>1.9888187182938166</v>
      </c>
      <c r="K68" s="629"/>
      <c r="L68" s="263"/>
      <c r="M68" s="683"/>
      <c r="N68" s="683"/>
      <c r="O68" s="683"/>
      <c r="P68" s="683"/>
      <c r="Q68" s="760">
        <f t="shared" si="0"/>
        <v>1.9888187182938166</v>
      </c>
      <c r="R68" s="634"/>
      <c r="S68" s="562"/>
    </row>
    <row r="69" spans="1:19" ht="9.75" customHeight="1">
      <c r="A69" s="497"/>
      <c r="B69" s="632"/>
      <c r="C69" s="526"/>
      <c r="D69" s="761" t="s">
        <v>593</v>
      </c>
      <c r="E69" s="236"/>
      <c r="F69" s="236"/>
      <c r="G69" s="236"/>
      <c r="H69" s="109"/>
      <c r="I69" s="237"/>
      <c r="J69" s="630">
        <v>-4.428076256499125</v>
      </c>
      <c r="K69" s="629"/>
      <c r="L69" s="263"/>
      <c r="M69" s="683"/>
      <c r="N69" s="683"/>
      <c r="O69" s="683"/>
      <c r="P69" s="683"/>
      <c r="Q69" s="629"/>
      <c r="R69" s="634"/>
      <c r="S69" s="562"/>
    </row>
    <row r="70" spans="1:19" ht="11.25" customHeight="1">
      <c r="A70" s="497"/>
      <c r="B70" s="632"/>
      <c r="C70" s="526"/>
      <c r="D70" s="761" t="s">
        <v>594</v>
      </c>
      <c r="E70" s="757"/>
      <c r="F70" s="237"/>
      <c r="G70" s="237"/>
      <c r="H70" s="109"/>
      <c r="I70" s="237"/>
      <c r="J70" s="630">
        <v>-3.8676461968308429</v>
      </c>
      <c r="K70" s="629"/>
      <c r="L70" s="263"/>
      <c r="M70" s="683"/>
      <c r="N70" s="683"/>
      <c r="O70" s="683"/>
      <c r="P70" s="683"/>
      <c r="Q70" s="766"/>
      <c r="R70" s="634"/>
      <c r="S70" s="562"/>
    </row>
    <row r="71" spans="1:19" ht="9.75" customHeight="1">
      <c r="A71" s="497"/>
      <c r="B71" s="632"/>
      <c r="C71" s="526"/>
      <c r="D71" s="761" t="s">
        <v>595</v>
      </c>
      <c r="E71" s="757"/>
      <c r="F71" s="237"/>
      <c r="G71" s="237"/>
      <c r="H71" s="109"/>
      <c r="I71" s="237"/>
      <c r="J71" s="630">
        <v>-2.8645664176680796</v>
      </c>
      <c r="K71" s="629"/>
      <c r="L71" s="263"/>
      <c r="M71" s="683"/>
      <c r="N71" s="683"/>
      <c r="O71" s="683"/>
      <c r="P71" s="683"/>
      <c r="Q71" s="766"/>
      <c r="R71" s="634"/>
      <c r="S71" s="562"/>
    </row>
    <row r="72" spans="1:19" ht="9.75" customHeight="1">
      <c r="A72" s="497"/>
      <c r="B72" s="632"/>
      <c r="C72" s="526"/>
      <c r="D72" s="761" t="s">
        <v>596</v>
      </c>
      <c r="E72" s="757"/>
      <c r="F72" s="237"/>
      <c r="G72" s="237"/>
      <c r="H72" s="109"/>
      <c r="I72" s="237"/>
      <c r="J72" s="630">
        <v>-2.3906447296507816</v>
      </c>
      <c r="K72" s="629"/>
      <c r="L72" s="263"/>
      <c r="M72" s="683"/>
      <c r="N72" s="683"/>
      <c r="O72" s="683"/>
      <c r="P72" s="683"/>
      <c r="Q72" s="766"/>
      <c r="R72" s="634"/>
      <c r="S72" s="562"/>
    </row>
    <row r="73" spans="1:19" ht="9.75" customHeight="1">
      <c r="A73" s="497"/>
      <c r="B73" s="632"/>
      <c r="C73" s="526"/>
      <c r="D73" s="761" t="s">
        <v>597</v>
      </c>
      <c r="E73" s="757"/>
      <c r="F73" s="236"/>
      <c r="G73" s="236"/>
      <c r="H73" s="109"/>
      <c r="I73" s="237"/>
      <c r="J73" s="630">
        <v>-2.2372466135075375</v>
      </c>
      <c r="K73" s="629"/>
      <c r="L73" s="263"/>
      <c r="M73" s="683"/>
      <c r="N73" s="683"/>
      <c r="O73" s="683"/>
      <c r="P73" s="683"/>
      <c r="Q73" s="629"/>
      <c r="R73" s="634"/>
      <c r="S73" s="562"/>
    </row>
    <row r="74" spans="1:19" ht="5.25" customHeight="1">
      <c r="A74" s="497"/>
      <c r="B74" s="632"/>
      <c r="C74" s="526"/>
      <c r="D74" s="635"/>
      <c r="E74" s="629"/>
      <c r="F74" s="236"/>
      <c r="G74" s="236"/>
      <c r="H74" s="109"/>
      <c r="I74" s="237"/>
      <c r="J74" s="630"/>
      <c r="K74" s="629"/>
      <c r="L74" s="263"/>
      <c r="M74" s="683"/>
      <c r="N74" s="683"/>
      <c r="O74" s="683"/>
      <c r="P74" s="683"/>
      <c r="Q74" s="629"/>
      <c r="R74" s="634"/>
      <c r="S74" s="562"/>
    </row>
    <row r="75" spans="1:19" ht="10.5" customHeight="1">
      <c r="A75" s="497"/>
      <c r="B75" s="636"/>
      <c r="C75" s="617" t="s">
        <v>279</v>
      </c>
      <c r="D75" s="635"/>
      <c r="E75" s="617"/>
      <c r="F75" s="617"/>
      <c r="G75" s="637" t="s">
        <v>90</v>
      </c>
      <c r="H75" s="617"/>
      <c r="I75" s="617"/>
      <c r="J75" s="617"/>
      <c r="K75" s="617"/>
      <c r="L75" s="617"/>
      <c r="M75" s="617"/>
      <c r="N75" s="617"/>
      <c r="O75" s="238"/>
      <c r="P75" s="238"/>
      <c r="Q75" s="238"/>
      <c r="R75" s="619"/>
      <c r="S75" s="562"/>
    </row>
    <row r="76" spans="1:19" ht="12.75" customHeight="1">
      <c r="A76" s="497"/>
      <c r="B76" s="315">
        <v>16</v>
      </c>
      <c r="C76" s="1574">
        <v>41640</v>
      </c>
      <c r="D76" s="1574"/>
      <c r="E76" s="638"/>
      <c r="F76" s="638"/>
      <c r="G76" s="507"/>
      <c r="H76" s="507"/>
      <c r="I76" s="507"/>
      <c r="J76" s="507"/>
      <c r="K76" s="507"/>
      <c r="L76" s="507"/>
      <c r="M76" s="507"/>
      <c r="N76" s="1570"/>
      <c r="O76" s="1570"/>
      <c r="P76" s="1570"/>
      <c r="Q76" s="1570"/>
      <c r="R76" s="639"/>
      <c r="S76" s="507"/>
    </row>
    <row r="79" spans="1:19" ht="18" customHeight="1"/>
    <row r="81" spans="2:18">
      <c r="F81" s="640"/>
      <c r="G81" s="640"/>
      <c r="H81" s="640"/>
      <c r="I81" s="640"/>
      <c r="J81" s="640"/>
      <c r="K81" s="640"/>
    </row>
    <row r="82" spans="2:18" ht="17.25" customHeight="1">
      <c r="F82" s="640"/>
      <c r="G82" s="640"/>
      <c r="H82" s="640"/>
      <c r="I82" s="640"/>
      <c r="J82" s="640"/>
      <c r="K82" s="640"/>
    </row>
    <row r="83" spans="2:18">
      <c r="F83" s="640"/>
      <c r="G83" s="640"/>
      <c r="H83" s="640"/>
      <c r="I83" s="640"/>
      <c r="J83" s="640"/>
      <c r="K83" s="640"/>
    </row>
    <row r="84" spans="2:18" ht="9" customHeight="1">
      <c r="F84" s="640"/>
      <c r="G84" s="640"/>
      <c r="H84" s="640"/>
      <c r="I84" s="640"/>
      <c r="J84" s="640"/>
      <c r="K84" s="640"/>
    </row>
    <row r="85" spans="2:18" ht="8.25" customHeight="1">
      <c r="F85" s="640"/>
      <c r="G85" s="640"/>
      <c r="H85" s="640"/>
      <c r="I85" s="640"/>
      <c r="J85" s="640"/>
      <c r="K85" s="640"/>
    </row>
    <row r="86" spans="2:18" ht="9.75" customHeight="1">
      <c r="F86" s="640"/>
      <c r="G86" s="640"/>
      <c r="H86" s="640"/>
      <c r="I86" s="640"/>
      <c r="J86" s="640"/>
      <c r="K86" s="640"/>
    </row>
    <row r="87" spans="2:18">
      <c r="F87" s="640"/>
      <c r="G87" s="640"/>
      <c r="H87" s="640"/>
      <c r="I87" s="640"/>
      <c r="J87" s="640"/>
      <c r="K87" s="640"/>
    </row>
    <row r="88" spans="2:18">
      <c r="F88" s="640"/>
      <c r="G88" s="640"/>
      <c r="H88" s="640"/>
      <c r="I88" s="640"/>
      <c r="J88" s="640"/>
      <c r="K88" s="640"/>
    </row>
    <row r="89" spans="2:18">
      <c r="F89" s="640"/>
      <c r="G89" s="640"/>
      <c r="H89" s="640"/>
      <c r="I89" s="640"/>
      <c r="J89" s="640"/>
      <c r="K89" s="640"/>
    </row>
    <row r="90" spans="2:18">
      <c r="F90" s="640"/>
      <c r="G90" s="640"/>
      <c r="H90" s="640"/>
      <c r="I90" s="640"/>
      <c r="J90" s="640"/>
      <c r="K90" s="640"/>
      <c r="R90" s="513"/>
    </row>
    <row r="91" spans="2:18">
      <c r="F91" s="640"/>
      <c r="G91" s="640"/>
      <c r="H91" s="640"/>
      <c r="I91" s="640"/>
      <c r="J91" s="640"/>
      <c r="K91" s="640"/>
    </row>
    <row r="92" spans="2:18">
      <c r="F92" s="640"/>
      <c r="G92" s="640"/>
      <c r="H92" s="640"/>
      <c r="I92" s="640"/>
      <c r="J92" s="640"/>
      <c r="K92" s="640"/>
    </row>
    <row r="93" spans="2:18">
      <c r="B93" s="640"/>
      <c r="C93" s="640"/>
      <c r="D93" s="641"/>
      <c r="E93" s="640"/>
      <c r="F93" s="640"/>
      <c r="G93" s="640"/>
      <c r="H93" s="640"/>
      <c r="I93" s="640"/>
      <c r="J93" s="640"/>
      <c r="K93" s="640"/>
    </row>
    <row r="94" spans="2:18">
      <c r="B94" s="640"/>
      <c r="C94" s="640"/>
      <c r="D94" s="640"/>
      <c r="E94" s="640"/>
      <c r="F94" s="640"/>
      <c r="G94" s="640"/>
      <c r="H94" s="640"/>
      <c r="I94" s="640"/>
      <c r="J94" s="640"/>
      <c r="K94" s="640"/>
    </row>
  </sheetData>
  <mergeCells count="48">
    <mergeCell ref="C30:D30"/>
    <mergeCell ref="C10:D10"/>
    <mergeCell ref="C20:D20"/>
    <mergeCell ref="C21:D21"/>
    <mergeCell ref="C22:D22"/>
    <mergeCell ref="C23:D23"/>
    <mergeCell ref="C24:D24"/>
    <mergeCell ref="C25:D25"/>
    <mergeCell ref="C26:D26"/>
    <mergeCell ref="C27:D27"/>
    <mergeCell ref="C28:D28"/>
    <mergeCell ref="C29:D29"/>
    <mergeCell ref="C1:F1"/>
    <mergeCell ref="C4:Q4"/>
    <mergeCell ref="C6:Q6"/>
    <mergeCell ref="C7:D8"/>
    <mergeCell ref="J1:O1"/>
    <mergeCell ref="F8:Q8"/>
    <mergeCell ref="C46:Q46"/>
    <mergeCell ref="C31:D31"/>
    <mergeCell ref="C32:D32"/>
    <mergeCell ref="C33:D33"/>
    <mergeCell ref="C34:D34"/>
    <mergeCell ref="C35:D35"/>
    <mergeCell ref="C36:D36"/>
    <mergeCell ref="C37:D37"/>
    <mergeCell ref="C38:D38"/>
    <mergeCell ref="C39:D39"/>
    <mergeCell ref="C40:D40"/>
    <mergeCell ref="C41:D41"/>
    <mergeCell ref="C52:D52"/>
    <mergeCell ref="G52:H52"/>
    <mergeCell ref="I52:J52"/>
    <mergeCell ref="K52:L52"/>
    <mergeCell ref="N52:O52"/>
    <mergeCell ref="N76:Q76"/>
    <mergeCell ref="C56:D57"/>
    <mergeCell ref="C59:D59"/>
    <mergeCell ref="C76:D76"/>
    <mergeCell ref="C55:Q55"/>
    <mergeCell ref="C49:D50"/>
    <mergeCell ref="E49:F49"/>
    <mergeCell ref="G49:H50"/>
    <mergeCell ref="I49:M49"/>
    <mergeCell ref="N49:Q49"/>
    <mergeCell ref="I50:J50"/>
    <mergeCell ref="K50:L50"/>
    <mergeCell ref="N50:O50"/>
  </mergeCells>
  <conditionalFormatting sqref="E58:Q58">
    <cfRule type="cellIs" dxfId="9"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3" tint="-0.249977111117893"/>
    <pageSetUpPr fitToPage="1"/>
  </sheetPr>
  <dimension ref="A1:AG83"/>
  <sheetViews>
    <sheetView workbookViewId="0"/>
  </sheetViews>
  <sheetFormatPr defaultRowHeight="12.75"/>
  <cols>
    <col min="1" max="1" width="1" style="169" customWidth="1"/>
    <col min="2" max="2" width="2.5703125" style="549" customWidth="1"/>
    <col min="3" max="3" width="0.85546875" style="169" customWidth="1"/>
    <col min="4" max="4" width="12.28515625" style="169" customWidth="1"/>
    <col min="5" max="5" width="0.5703125" style="169" customWidth="1"/>
    <col min="6" max="6" width="7.42578125" style="169" customWidth="1"/>
    <col min="7" max="7" width="0.28515625" style="169" customWidth="1"/>
    <col min="8" max="8" width="7.42578125" style="169" customWidth="1"/>
    <col min="9" max="9" width="0.42578125" style="169" customWidth="1"/>
    <col min="10" max="10" width="7.42578125" style="169" customWidth="1"/>
    <col min="11" max="11" width="0.42578125" style="169" customWidth="1"/>
    <col min="12" max="12" width="7.7109375" style="169" customWidth="1"/>
    <col min="13" max="13" width="0.42578125" style="169" customWidth="1"/>
    <col min="14" max="14" width="7.42578125" style="169" customWidth="1"/>
    <col min="15" max="15" width="0.28515625" style="169" customWidth="1"/>
    <col min="16" max="16" width="7.42578125" style="169" customWidth="1"/>
    <col min="17" max="17" width="0.28515625" style="169" customWidth="1"/>
    <col min="18" max="18" width="7.42578125" style="169" customWidth="1"/>
    <col min="19" max="19" width="0.42578125" style="169" customWidth="1"/>
    <col min="20" max="20" width="7.42578125" style="169" customWidth="1"/>
    <col min="21" max="21" width="0.28515625" style="169" customWidth="1"/>
    <col min="22" max="22" width="7.42578125" style="169" customWidth="1"/>
    <col min="23" max="23" width="0.28515625" style="169" customWidth="1"/>
    <col min="24" max="24" width="7.7109375" style="169" customWidth="1"/>
    <col min="25" max="25" width="0.28515625" style="169" customWidth="1"/>
    <col min="26" max="26" width="7.42578125" style="169" customWidth="1"/>
    <col min="27" max="27" width="0.42578125" style="169" customWidth="1"/>
    <col min="28" max="28" width="7.42578125" style="169" customWidth="1"/>
    <col min="29" max="29" width="2.5703125" style="558" customWidth="1"/>
    <col min="30" max="30" width="1" style="558" customWidth="1"/>
    <col min="31" max="31" width="5.5703125" style="169" customWidth="1"/>
    <col min="32" max="32" width="6.85546875" style="345" bestFit="1" customWidth="1"/>
    <col min="33" max="33" width="9.140625" style="169"/>
    <col min="34" max="34" width="6" style="169" bestFit="1" customWidth="1"/>
    <col min="35" max="35" width="9.140625" style="169"/>
    <col min="36" max="36" width="6" style="169" bestFit="1" customWidth="1"/>
    <col min="37" max="37" width="9.140625" style="169"/>
    <col min="38" max="38" width="6.28515625" style="169" bestFit="1" customWidth="1"/>
    <col min="39" max="39" width="9.140625" style="169"/>
    <col min="40" max="40" width="6.28515625" style="169" bestFit="1" customWidth="1"/>
    <col min="41" max="41" width="9.140625" style="169"/>
    <col min="42" max="42" width="5.7109375" style="169" bestFit="1" customWidth="1"/>
    <col min="43" max="43" width="9.140625" style="169"/>
    <col min="44" max="44" width="6.5703125" style="169" bestFit="1" customWidth="1"/>
    <col min="45" max="45" width="9.140625" style="169"/>
    <col min="46" max="46" width="6.28515625" style="169" bestFit="1" customWidth="1"/>
    <col min="47" max="47" width="9.140625" style="169"/>
    <col min="48" max="48" width="6" style="169" bestFit="1" customWidth="1"/>
    <col min="49" max="167" width="9.140625" style="169"/>
    <col min="168" max="168" width="1" style="169" customWidth="1"/>
    <col min="169" max="169" width="2.5703125" style="169" customWidth="1"/>
    <col min="170" max="170" width="1" style="169" customWidth="1"/>
    <col min="171" max="171" width="20.42578125" style="169" customWidth="1"/>
    <col min="172" max="173" width="0.5703125" style="169" customWidth="1"/>
    <col min="174" max="174" width="5" style="169" customWidth="1"/>
    <col min="175" max="175" width="0.42578125" style="169" customWidth="1"/>
    <col min="176" max="176" width="5" style="169" customWidth="1"/>
    <col min="177" max="177" width="4.28515625" style="169" customWidth="1"/>
    <col min="178" max="178" width="5" style="169" customWidth="1"/>
    <col min="179" max="179" width="4.42578125" style="169" customWidth="1"/>
    <col min="180" max="181" width="5" style="169" customWidth="1"/>
    <col min="182" max="182" width="5.28515625" style="169" customWidth="1"/>
    <col min="183" max="183" width="4.85546875" style="169" customWidth="1"/>
    <col min="184" max="184" width="5" style="169" customWidth="1"/>
    <col min="185" max="185" width="5.28515625" style="169" customWidth="1"/>
    <col min="186" max="186" width="4.140625" style="169" customWidth="1"/>
    <col min="187" max="187" width="5" style="169" customWidth="1"/>
    <col min="188" max="189" width="5.42578125" style="169" customWidth="1"/>
    <col min="190" max="190" width="2.5703125" style="169" customWidth="1"/>
    <col min="191" max="191" width="1" style="169" customWidth="1"/>
    <col min="192" max="193" width="7.5703125" style="169" customWidth="1"/>
    <col min="194" max="194" width="1.85546875" style="169" customWidth="1"/>
    <col min="195" max="208" width="7.5703125" style="169" customWidth="1"/>
    <col min="209" max="423" width="9.140625" style="169"/>
    <col min="424" max="424" width="1" style="169" customWidth="1"/>
    <col min="425" max="425" width="2.5703125" style="169" customWidth="1"/>
    <col min="426" max="426" width="1" style="169" customWidth="1"/>
    <col min="427" max="427" width="20.42578125" style="169" customWidth="1"/>
    <col min="428" max="429" width="0.5703125" style="169" customWidth="1"/>
    <col min="430" max="430" width="5" style="169" customWidth="1"/>
    <col min="431" max="431" width="0.42578125" style="169" customWidth="1"/>
    <col min="432" max="432" width="5" style="169" customWidth="1"/>
    <col min="433" max="433" width="4.28515625" style="169" customWidth="1"/>
    <col min="434" max="434" width="5" style="169" customWidth="1"/>
    <col min="435" max="435" width="4.42578125" style="169" customWidth="1"/>
    <col min="436" max="437" width="5" style="169" customWidth="1"/>
    <col min="438" max="438" width="5.28515625" style="169" customWidth="1"/>
    <col min="439" max="439" width="4.85546875" style="169" customWidth="1"/>
    <col min="440" max="440" width="5" style="169" customWidth="1"/>
    <col min="441" max="441" width="5.28515625" style="169" customWidth="1"/>
    <col min="442" max="442" width="4.140625" style="169" customWidth="1"/>
    <col min="443" max="443" width="5" style="169" customWidth="1"/>
    <col min="444" max="445" width="5.42578125" style="169" customWidth="1"/>
    <col min="446" max="446" width="2.5703125" style="169" customWidth="1"/>
    <col min="447" max="447" width="1" style="169" customWidth="1"/>
    <col min="448" max="449" width="7.5703125" style="169" customWidth="1"/>
    <col min="450" max="450" width="1.85546875" style="169" customWidth="1"/>
    <col min="451" max="464" width="7.5703125" style="169" customWidth="1"/>
    <col min="465" max="679" width="9.140625" style="169"/>
    <col min="680" max="680" width="1" style="169" customWidth="1"/>
    <col min="681" max="681" width="2.5703125" style="169" customWidth="1"/>
    <col min="682" max="682" width="1" style="169" customWidth="1"/>
    <col min="683" max="683" width="20.42578125" style="169" customWidth="1"/>
    <col min="684" max="685" width="0.5703125" style="169" customWidth="1"/>
    <col min="686" max="686" width="5" style="169" customWidth="1"/>
    <col min="687" max="687" width="0.42578125" style="169" customWidth="1"/>
    <col min="688" max="688" width="5" style="169" customWidth="1"/>
    <col min="689" max="689" width="4.28515625" style="169" customWidth="1"/>
    <col min="690" max="690" width="5" style="169" customWidth="1"/>
    <col min="691" max="691" width="4.42578125" style="169" customWidth="1"/>
    <col min="692" max="693" width="5" style="169" customWidth="1"/>
    <col min="694" max="694" width="5.28515625" style="169" customWidth="1"/>
    <col min="695" max="695" width="4.85546875" style="169" customWidth="1"/>
    <col min="696" max="696" width="5" style="169" customWidth="1"/>
    <col min="697" max="697" width="5.28515625" style="169" customWidth="1"/>
    <col min="698" max="698" width="4.140625" style="169" customWidth="1"/>
    <col min="699" max="699" width="5" style="169" customWidth="1"/>
    <col min="700" max="701" width="5.42578125" style="169" customWidth="1"/>
    <col min="702" max="702" width="2.5703125" style="169" customWidth="1"/>
    <col min="703" max="703" width="1" style="169" customWidth="1"/>
    <col min="704" max="705" width="7.5703125" style="169" customWidth="1"/>
    <col min="706" max="706" width="1.85546875" style="169" customWidth="1"/>
    <col min="707" max="720" width="7.5703125" style="169" customWidth="1"/>
    <col min="721" max="935" width="9.140625" style="169"/>
    <col min="936" max="936" width="1" style="169" customWidth="1"/>
    <col min="937" max="937" width="2.5703125" style="169" customWidth="1"/>
    <col min="938" max="938" width="1" style="169" customWidth="1"/>
    <col min="939" max="939" width="20.42578125" style="169" customWidth="1"/>
    <col min="940" max="941" width="0.5703125" style="169" customWidth="1"/>
    <col min="942" max="942" width="5" style="169" customWidth="1"/>
    <col min="943" max="943" width="0.42578125" style="169" customWidth="1"/>
    <col min="944" max="944" width="5" style="169" customWidth="1"/>
    <col min="945" max="945" width="4.28515625" style="169" customWidth="1"/>
    <col min="946" max="946" width="5" style="169" customWidth="1"/>
    <col min="947" max="947" width="4.42578125" style="169" customWidth="1"/>
    <col min="948" max="949" width="5" style="169" customWidth="1"/>
    <col min="950" max="950" width="5.28515625" style="169" customWidth="1"/>
    <col min="951" max="951" width="4.85546875" style="169" customWidth="1"/>
    <col min="952" max="952" width="5" style="169" customWidth="1"/>
    <col min="953" max="953" width="5.28515625" style="169" customWidth="1"/>
    <col min="954" max="954" width="4.140625" style="169" customWidth="1"/>
    <col min="955" max="955" width="5" style="169" customWidth="1"/>
    <col min="956" max="957" width="5.42578125" style="169" customWidth="1"/>
    <col min="958" max="958" width="2.5703125" style="169" customWidth="1"/>
    <col min="959" max="959" width="1" style="169" customWidth="1"/>
    <col min="960" max="961" width="7.5703125" style="169" customWidth="1"/>
    <col min="962" max="962" width="1.85546875" style="169" customWidth="1"/>
    <col min="963" max="976" width="7.5703125" style="169" customWidth="1"/>
    <col min="977" max="1191" width="9.140625" style="169"/>
    <col min="1192" max="1192" width="1" style="169" customWidth="1"/>
    <col min="1193" max="1193" width="2.5703125" style="169" customWidth="1"/>
    <col min="1194" max="1194" width="1" style="169" customWidth="1"/>
    <col min="1195" max="1195" width="20.42578125" style="169" customWidth="1"/>
    <col min="1196" max="1197" width="0.5703125" style="169" customWidth="1"/>
    <col min="1198" max="1198" width="5" style="169" customWidth="1"/>
    <col min="1199" max="1199" width="0.42578125" style="169" customWidth="1"/>
    <col min="1200" max="1200" width="5" style="169" customWidth="1"/>
    <col min="1201" max="1201" width="4.28515625" style="169" customWidth="1"/>
    <col min="1202" max="1202" width="5" style="169" customWidth="1"/>
    <col min="1203" max="1203" width="4.42578125" style="169" customWidth="1"/>
    <col min="1204" max="1205" width="5" style="169" customWidth="1"/>
    <col min="1206" max="1206" width="5.28515625" style="169" customWidth="1"/>
    <col min="1207" max="1207" width="4.85546875" style="169" customWidth="1"/>
    <col min="1208" max="1208" width="5" style="169" customWidth="1"/>
    <col min="1209" max="1209" width="5.28515625" style="169" customWidth="1"/>
    <col min="1210" max="1210" width="4.140625" style="169" customWidth="1"/>
    <col min="1211" max="1211" width="5" style="169" customWidth="1"/>
    <col min="1212" max="1213" width="5.42578125" style="169" customWidth="1"/>
    <col min="1214" max="1214" width="2.5703125" style="169" customWidth="1"/>
    <col min="1215" max="1215" width="1" style="169" customWidth="1"/>
    <col min="1216" max="1217" width="7.5703125" style="169" customWidth="1"/>
    <col min="1218" max="1218" width="1.85546875" style="169" customWidth="1"/>
    <col min="1219" max="1232" width="7.5703125" style="169" customWidth="1"/>
    <col min="1233" max="1447" width="9.140625" style="169"/>
    <col min="1448" max="1448" width="1" style="169" customWidth="1"/>
    <col min="1449" max="1449" width="2.5703125" style="169" customWidth="1"/>
    <col min="1450" max="1450" width="1" style="169" customWidth="1"/>
    <col min="1451" max="1451" width="20.42578125" style="169" customWidth="1"/>
    <col min="1452" max="1453" width="0.5703125" style="169" customWidth="1"/>
    <col min="1454" max="1454" width="5" style="169" customWidth="1"/>
    <col min="1455" max="1455" width="0.42578125" style="169" customWidth="1"/>
    <col min="1456" max="1456" width="5" style="169" customWidth="1"/>
    <col min="1457" max="1457" width="4.28515625" style="169" customWidth="1"/>
    <col min="1458" max="1458" width="5" style="169" customWidth="1"/>
    <col min="1459" max="1459" width="4.42578125" style="169" customWidth="1"/>
    <col min="1460" max="1461" width="5" style="169" customWidth="1"/>
    <col min="1462" max="1462" width="5.28515625" style="169" customWidth="1"/>
    <col min="1463" max="1463" width="4.85546875" style="169" customWidth="1"/>
    <col min="1464" max="1464" width="5" style="169" customWidth="1"/>
    <col min="1465" max="1465" width="5.28515625" style="169" customWidth="1"/>
    <col min="1466" max="1466" width="4.140625" style="169" customWidth="1"/>
    <col min="1467" max="1467" width="5" style="169" customWidth="1"/>
    <col min="1468" max="1469" width="5.42578125" style="169" customWidth="1"/>
    <col min="1470" max="1470" width="2.5703125" style="169" customWidth="1"/>
    <col min="1471" max="1471" width="1" style="169" customWidth="1"/>
    <col min="1472" max="1473" width="7.5703125" style="169" customWidth="1"/>
    <col min="1474" max="1474" width="1.85546875" style="169" customWidth="1"/>
    <col min="1475" max="1488" width="7.5703125" style="169" customWidth="1"/>
    <col min="1489" max="1703" width="9.140625" style="169"/>
    <col min="1704" max="1704" width="1" style="169" customWidth="1"/>
    <col min="1705" max="1705" width="2.5703125" style="169" customWidth="1"/>
    <col min="1706" max="1706" width="1" style="169" customWidth="1"/>
    <col min="1707" max="1707" width="20.42578125" style="169" customWidth="1"/>
    <col min="1708" max="1709" width="0.5703125" style="169" customWidth="1"/>
    <col min="1710" max="1710" width="5" style="169" customWidth="1"/>
    <col min="1711" max="1711" width="0.42578125" style="169" customWidth="1"/>
    <col min="1712" max="1712" width="5" style="169" customWidth="1"/>
    <col min="1713" max="1713" width="4.28515625" style="169" customWidth="1"/>
    <col min="1714" max="1714" width="5" style="169" customWidth="1"/>
    <col min="1715" max="1715" width="4.42578125" style="169" customWidth="1"/>
    <col min="1716" max="1717" width="5" style="169" customWidth="1"/>
    <col min="1718" max="1718" width="5.28515625" style="169" customWidth="1"/>
    <col min="1719" max="1719" width="4.85546875" style="169" customWidth="1"/>
    <col min="1720" max="1720" width="5" style="169" customWidth="1"/>
    <col min="1721" max="1721" width="5.28515625" style="169" customWidth="1"/>
    <col min="1722" max="1722" width="4.140625" style="169" customWidth="1"/>
    <col min="1723" max="1723" width="5" style="169" customWidth="1"/>
    <col min="1724" max="1725" width="5.42578125" style="169" customWidth="1"/>
    <col min="1726" max="1726" width="2.5703125" style="169" customWidth="1"/>
    <col min="1727" max="1727" width="1" style="169" customWidth="1"/>
    <col min="1728" max="1729" width="7.5703125" style="169" customWidth="1"/>
    <col min="1730" max="1730" width="1.85546875" style="169" customWidth="1"/>
    <col min="1731" max="1744" width="7.5703125" style="169" customWidth="1"/>
    <col min="1745" max="1959" width="9.140625" style="169"/>
    <col min="1960" max="1960" width="1" style="169" customWidth="1"/>
    <col min="1961" max="1961" width="2.5703125" style="169" customWidth="1"/>
    <col min="1962" max="1962" width="1" style="169" customWidth="1"/>
    <col min="1963" max="1963" width="20.42578125" style="169" customWidth="1"/>
    <col min="1964" max="1965" width="0.5703125" style="169" customWidth="1"/>
    <col min="1966" max="1966" width="5" style="169" customWidth="1"/>
    <col min="1967" max="1967" width="0.42578125" style="169" customWidth="1"/>
    <col min="1968" max="1968" width="5" style="169" customWidth="1"/>
    <col min="1969" max="1969" width="4.28515625" style="169" customWidth="1"/>
    <col min="1970" max="1970" width="5" style="169" customWidth="1"/>
    <col min="1971" max="1971" width="4.42578125" style="169" customWidth="1"/>
    <col min="1972" max="1973" width="5" style="169" customWidth="1"/>
    <col min="1974" max="1974" width="5.28515625" style="169" customWidth="1"/>
    <col min="1975" max="1975" width="4.85546875" style="169" customWidth="1"/>
    <col min="1976" max="1976" width="5" style="169" customWidth="1"/>
    <col min="1977" max="1977" width="5.28515625" style="169" customWidth="1"/>
    <col min="1978" max="1978" width="4.140625" style="169" customWidth="1"/>
    <col min="1979" max="1979" width="5" style="169" customWidth="1"/>
    <col min="1980" max="1981" width="5.42578125" style="169" customWidth="1"/>
    <col min="1982" max="1982" width="2.5703125" style="169" customWidth="1"/>
    <col min="1983" max="1983" width="1" style="169" customWidth="1"/>
    <col min="1984" max="1985" width="7.5703125" style="169" customWidth="1"/>
    <col min="1986" max="1986" width="1.85546875" style="169" customWidth="1"/>
    <col min="1987" max="2000" width="7.5703125" style="169" customWidth="1"/>
    <col min="2001" max="2215" width="9.140625" style="169"/>
    <col min="2216" max="2216" width="1" style="169" customWidth="1"/>
    <col min="2217" max="2217" width="2.5703125" style="169" customWidth="1"/>
    <col min="2218" max="2218" width="1" style="169" customWidth="1"/>
    <col min="2219" max="2219" width="20.42578125" style="169" customWidth="1"/>
    <col min="2220" max="2221" width="0.5703125" style="169" customWidth="1"/>
    <col min="2222" max="2222" width="5" style="169" customWidth="1"/>
    <col min="2223" max="2223" width="0.42578125" style="169" customWidth="1"/>
    <col min="2224" max="2224" width="5" style="169" customWidth="1"/>
    <col min="2225" max="2225" width="4.28515625" style="169" customWidth="1"/>
    <col min="2226" max="2226" width="5" style="169" customWidth="1"/>
    <col min="2227" max="2227" width="4.42578125" style="169" customWidth="1"/>
    <col min="2228" max="2229" width="5" style="169" customWidth="1"/>
    <col min="2230" max="2230" width="5.28515625" style="169" customWidth="1"/>
    <col min="2231" max="2231" width="4.85546875" style="169" customWidth="1"/>
    <col min="2232" max="2232" width="5" style="169" customWidth="1"/>
    <col min="2233" max="2233" width="5.28515625" style="169" customWidth="1"/>
    <col min="2234" max="2234" width="4.140625" style="169" customWidth="1"/>
    <col min="2235" max="2235" width="5" style="169" customWidth="1"/>
    <col min="2236" max="2237" width="5.42578125" style="169" customWidth="1"/>
    <col min="2238" max="2238" width="2.5703125" style="169" customWidth="1"/>
    <col min="2239" max="2239" width="1" style="169" customWidth="1"/>
    <col min="2240" max="2241" width="7.5703125" style="169" customWidth="1"/>
    <col min="2242" max="2242" width="1.85546875" style="169" customWidth="1"/>
    <col min="2243" max="2256" width="7.5703125" style="169" customWidth="1"/>
    <col min="2257" max="2471" width="9.140625" style="169"/>
    <col min="2472" max="2472" width="1" style="169" customWidth="1"/>
    <col min="2473" max="2473" width="2.5703125" style="169" customWidth="1"/>
    <col min="2474" max="2474" width="1" style="169" customWidth="1"/>
    <col min="2475" max="2475" width="20.42578125" style="169" customWidth="1"/>
    <col min="2476" max="2477" width="0.5703125" style="169" customWidth="1"/>
    <col min="2478" max="2478" width="5" style="169" customWidth="1"/>
    <col min="2479" max="2479" width="0.42578125" style="169" customWidth="1"/>
    <col min="2480" max="2480" width="5" style="169" customWidth="1"/>
    <col min="2481" max="2481" width="4.28515625" style="169" customWidth="1"/>
    <col min="2482" max="2482" width="5" style="169" customWidth="1"/>
    <col min="2483" max="2483" width="4.42578125" style="169" customWidth="1"/>
    <col min="2484" max="2485" width="5" style="169" customWidth="1"/>
    <col min="2486" max="2486" width="5.28515625" style="169" customWidth="1"/>
    <col min="2487" max="2487" width="4.85546875" style="169" customWidth="1"/>
    <col min="2488" max="2488" width="5" style="169" customWidth="1"/>
    <col min="2489" max="2489" width="5.28515625" style="169" customWidth="1"/>
    <col min="2490" max="2490" width="4.140625" style="169" customWidth="1"/>
    <col min="2491" max="2491" width="5" style="169" customWidth="1"/>
    <col min="2492" max="2493" width="5.42578125" style="169" customWidth="1"/>
    <col min="2494" max="2494" width="2.5703125" style="169" customWidth="1"/>
    <col min="2495" max="2495" width="1" style="169" customWidth="1"/>
    <col min="2496" max="2497" width="7.5703125" style="169" customWidth="1"/>
    <col min="2498" max="2498" width="1.85546875" style="169" customWidth="1"/>
    <col min="2499" max="2512" width="7.5703125" style="169" customWidth="1"/>
    <col min="2513" max="2727" width="9.140625" style="169"/>
    <col min="2728" max="2728" width="1" style="169" customWidth="1"/>
    <col min="2729" max="2729" width="2.5703125" style="169" customWidth="1"/>
    <col min="2730" max="2730" width="1" style="169" customWidth="1"/>
    <col min="2731" max="2731" width="20.42578125" style="169" customWidth="1"/>
    <col min="2732" max="2733" width="0.5703125" style="169" customWidth="1"/>
    <col min="2734" max="2734" width="5" style="169" customWidth="1"/>
    <col min="2735" max="2735" width="0.42578125" style="169" customWidth="1"/>
    <col min="2736" max="2736" width="5" style="169" customWidth="1"/>
    <col min="2737" max="2737" width="4.28515625" style="169" customWidth="1"/>
    <col min="2738" max="2738" width="5" style="169" customWidth="1"/>
    <col min="2739" max="2739" width="4.42578125" style="169" customWidth="1"/>
    <col min="2740" max="2741" width="5" style="169" customWidth="1"/>
    <col min="2742" max="2742" width="5.28515625" style="169" customWidth="1"/>
    <col min="2743" max="2743" width="4.85546875" style="169" customWidth="1"/>
    <col min="2744" max="2744" width="5" style="169" customWidth="1"/>
    <col min="2745" max="2745" width="5.28515625" style="169" customWidth="1"/>
    <col min="2746" max="2746" width="4.140625" style="169" customWidth="1"/>
    <col min="2747" max="2747" width="5" style="169" customWidth="1"/>
    <col min="2748" max="2749" width="5.42578125" style="169" customWidth="1"/>
    <col min="2750" max="2750" width="2.5703125" style="169" customWidth="1"/>
    <col min="2751" max="2751" width="1" style="169" customWidth="1"/>
    <col min="2752" max="2753" width="7.5703125" style="169" customWidth="1"/>
    <col min="2754" max="2754" width="1.85546875" style="169" customWidth="1"/>
    <col min="2755" max="2768" width="7.5703125" style="169" customWidth="1"/>
    <col min="2769" max="2983" width="9.140625" style="169"/>
    <col min="2984" max="2984" width="1" style="169" customWidth="1"/>
    <col min="2985" max="2985" width="2.5703125" style="169" customWidth="1"/>
    <col min="2986" max="2986" width="1" style="169" customWidth="1"/>
    <col min="2987" max="2987" width="20.42578125" style="169" customWidth="1"/>
    <col min="2988" max="2989" width="0.5703125" style="169" customWidth="1"/>
    <col min="2990" max="2990" width="5" style="169" customWidth="1"/>
    <col min="2991" max="2991" width="0.42578125" style="169" customWidth="1"/>
    <col min="2992" max="2992" width="5" style="169" customWidth="1"/>
    <col min="2993" max="2993" width="4.28515625" style="169" customWidth="1"/>
    <col min="2994" max="2994" width="5" style="169" customWidth="1"/>
    <col min="2995" max="2995" width="4.42578125" style="169" customWidth="1"/>
    <col min="2996" max="2997" width="5" style="169" customWidth="1"/>
    <col min="2998" max="2998" width="5.28515625" style="169" customWidth="1"/>
    <col min="2999" max="2999" width="4.85546875" style="169" customWidth="1"/>
    <col min="3000" max="3000" width="5" style="169" customWidth="1"/>
    <col min="3001" max="3001" width="5.28515625" style="169" customWidth="1"/>
    <col min="3002" max="3002" width="4.140625" style="169" customWidth="1"/>
    <col min="3003" max="3003" width="5" style="169" customWidth="1"/>
    <col min="3004" max="3005" width="5.42578125" style="169" customWidth="1"/>
    <col min="3006" max="3006" width="2.5703125" style="169" customWidth="1"/>
    <col min="3007" max="3007" width="1" style="169" customWidth="1"/>
    <col min="3008" max="3009" width="7.5703125" style="169" customWidth="1"/>
    <col min="3010" max="3010" width="1.85546875" style="169" customWidth="1"/>
    <col min="3011" max="3024" width="7.5703125" style="169" customWidth="1"/>
    <col min="3025" max="3239" width="9.140625" style="169"/>
    <col min="3240" max="3240" width="1" style="169" customWidth="1"/>
    <col min="3241" max="3241" width="2.5703125" style="169" customWidth="1"/>
    <col min="3242" max="3242" width="1" style="169" customWidth="1"/>
    <col min="3243" max="3243" width="20.42578125" style="169" customWidth="1"/>
    <col min="3244" max="3245" width="0.5703125" style="169" customWidth="1"/>
    <col min="3246" max="3246" width="5" style="169" customWidth="1"/>
    <col min="3247" max="3247" width="0.42578125" style="169" customWidth="1"/>
    <col min="3248" max="3248" width="5" style="169" customWidth="1"/>
    <col min="3249" max="3249" width="4.28515625" style="169" customWidth="1"/>
    <col min="3250" max="3250" width="5" style="169" customWidth="1"/>
    <col min="3251" max="3251" width="4.42578125" style="169" customWidth="1"/>
    <col min="3252" max="3253" width="5" style="169" customWidth="1"/>
    <col min="3254" max="3254" width="5.28515625" style="169" customWidth="1"/>
    <col min="3255" max="3255" width="4.85546875" style="169" customWidth="1"/>
    <col min="3256" max="3256" width="5" style="169" customWidth="1"/>
    <col min="3257" max="3257" width="5.28515625" style="169" customWidth="1"/>
    <col min="3258" max="3258" width="4.140625" style="169" customWidth="1"/>
    <col min="3259" max="3259" width="5" style="169" customWidth="1"/>
    <col min="3260" max="3261" width="5.42578125" style="169" customWidth="1"/>
    <col min="3262" max="3262" width="2.5703125" style="169" customWidth="1"/>
    <col min="3263" max="3263" width="1" style="169" customWidth="1"/>
    <col min="3264" max="3265" width="7.5703125" style="169" customWidth="1"/>
    <col min="3266" max="3266" width="1.85546875" style="169" customWidth="1"/>
    <col min="3267" max="3280" width="7.5703125" style="169" customWidth="1"/>
    <col min="3281" max="3495" width="9.140625" style="169"/>
    <col min="3496" max="3496" width="1" style="169" customWidth="1"/>
    <col min="3497" max="3497" width="2.5703125" style="169" customWidth="1"/>
    <col min="3498" max="3498" width="1" style="169" customWidth="1"/>
    <col min="3499" max="3499" width="20.42578125" style="169" customWidth="1"/>
    <col min="3500" max="3501" width="0.5703125" style="169" customWidth="1"/>
    <col min="3502" max="3502" width="5" style="169" customWidth="1"/>
    <col min="3503" max="3503" width="0.42578125" style="169" customWidth="1"/>
    <col min="3504" max="3504" width="5" style="169" customWidth="1"/>
    <col min="3505" max="3505" width="4.28515625" style="169" customWidth="1"/>
    <col min="3506" max="3506" width="5" style="169" customWidth="1"/>
    <col min="3507" max="3507" width="4.42578125" style="169" customWidth="1"/>
    <col min="3508" max="3509" width="5" style="169" customWidth="1"/>
    <col min="3510" max="3510" width="5.28515625" style="169" customWidth="1"/>
    <col min="3511" max="3511" width="4.85546875" style="169" customWidth="1"/>
    <col min="3512" max="3512" width="5" style="169" customWidth="1"/>
    <col min="3513" max="3513" width="5.28515625" style="169" customWidth="1"/>
    <col min="3514" max="3514" width="4.140625" style="169" customWidth="1"/>
    <col min="3515" max="3515" width="5" style="169" customWidth="1"/>
    <col min="3516" max="3517" width="5.42578125" style="169" customWidth="1"/>
    <col min="3518" max="3518" width="2.5703125" style="169" customWidth="1"/>
    <col min="3519" max="3519" width="1" style="169" customWidth="1"/>
    <col min="3520" max="3521" width="7.5703125" style="169" customWidth="1"/>
    <col min="3522" max="3522" width="1.85546875" style="169" customWidth="1"/>
    <col min="3523" max="3536" width="7.5703125" style="169" customWidth="1"/>
    <col min="3537" max="3751" width="9.140625" style="169"/>
    <col min="3752" max="3752" width="1" style="169" customWidth="1"/>
    <col min="3753" max="3753" width="2.5703125" style="169" customWidth="1"/>
    <col min="3754" max="3754" width="1" style="169" customWidth="1"/>
    <col min="3755" max="3755" width="20.42578125" style="169" customWidth="1"/>
    <col min="3756" max="3757" width="0.5703125" style="169" customWidth="1"/>
    <col min="3758" max="3758" width="5" style="169" customWidth="1"/>
    <col min="3759" max="3759" width="0.42578125" style="169" customWidth="1"/>
    <col min="3760" max="3760" width="5" style="169" customWidth="1"/>
    <col min="3761" max="3761" width="4.28515625" style="169" customWidth="1"/>
    <col min="3762" max="3762" width="5" style="169" customWidth="1"/>
    <col min="3763" max="3763" width="4.42578125" style="169" customWidth="1"/>
    <col min="3764" max="3765" width="5" style="169" customWidth="1"/>
    <col min="3766" max="3766" width="5.28515625" style="169" customWidth="1"/>
    <col min="3767" max="3767" width="4.85546875" style="169" customWidth="1"/>
    <col min="3768" max="3768" width="5" style="169" customWidth="1"/>
    <col min="3769" max="3769" width="5.28515625" style="169" customWidth="1"/>
    <col min="3770" max="3770" width="4.140625" style="169" customWidth="1"/>
    <col min="3771" max="3771" width="5" style="169" customWidth="1"/>
    <col min="3772" max="3773" width="5.42578125" style="169" customWidth="1"/>
    <col min="3774" max="3774" width="2.5703125" style="169" customWidth="1"/>
    <col min="3775" max="3775" width="1" style="169" customWidth="1"/>
    <col min="3776" max="3777" width="7.5703125" style="169" customWidth="1"/>
    <col min="3778" max="3778" width="1.85546875" style="169" customWidth="1"/>
    <col min="3779" max="3792" width="7.5703125" style="169" customWidth="1"/>
    <col min="3793" max="4007" width="9.140625" style="169"/>
    <col min="4008" max="4008" width="1" style="169" customWidth="1"/>
    <col min="4009" max="4009" width="2.5703125" style="169" customWidth="1"/>
    <col min="4010" max="4010" width="1" style="169" customWidth="1"/>
    <col min="4011" max="4011" width="20.42578125" style="169" customWidth="1"/>
    <col min="4012" max="4013" width="0.5703125" style="169" customWidth="1"/>
    <col min="4014" max="4014" width="5" style="169" customWidth="1"/>
    <col min="4015" max="4015" width="0.42578125" style="169" customWidth="1"/>
    <col min="4016" max="4016" width="5" style="169" customWidth="1"/>
    <col min="4017" max="4017" width="4.28515625" style="169" customWidth="1"/>
    <col min="4018" max="4018" width="5" style="169" customWidth="1"/>
    <col min="4019" max="4019" width="4.42578125" style="169" customWidth="1"/>
    <col min="4020" max="4021" width="5" style="169" customWidth="1"/>
    <col min="4022" max="4022" width="5.28515625" style="169" customWidth="1"/>
    <col min="4023" max="4023" width="4.85546875" style="169" customWidth="1"/>
    <col min="4024" max="4024" width="5" style="169" customWidth="1"/>
    <col min="4025" max="4025" width="5.28515625" style="169" customWidth="1"/>
    <col min="4026" max="4026" width="4.140625" style="169" customWidth="1"/>
    <col min="4027" max="4027" width="5" style="169" customWidth="1"/>
    <col min="4028" max="4029" width="5.42578125" style="169" customWidth="1"/>
    <col min="4030" max="4030" width="2.5703125" style="169" customWidth="1"/>
    <col min="4031" max="4031" width="1" style="169" customWidth="1"/>
    <col min="4032" max="4033" width="7.5703125" style="169" customWidth="1"/>
    <col min="4034" max="4034" width="1.85546875" style="169" customWidth="1"/>
    <col min="4035" max="4048" width="7.5703125" style="169" customWidth="1"/>
    <col min="4049" max="4263" width="9.140625" style="169"/>
    <col min="4264" max="4264" width="1" style="169" customWidth="1"/>
    <col min="4265" max="4265" width="2.5703125" style="169" customWidth="1"/>
    <col min="4266" max="4266" width="1" style="169" customWidth="1"/>
    <col min="4267" max="4267" width="20.42578125" style="169" customWidth="1"/>
    <col min="4268" max="4269" width="0.5703125" style="169" customWidth="1"/>
    <col min="4270" max="4270" width="5" style="169" customWidth="1"/>
    <col min="4271" max="4271" width="0.42578125" style="169" customWidth="1"/>
    <col min="4272" max="4272" width="5" style="169" customWidth="1"/>
    <col min="4273" max="4273" width="4.28515625" style="169" customWidth="1"/>
    <col min="4274" max="4274" width="5" style="169" customWidth="1"/>
    <col min="4275" max="4275" width="4.42578125" style="169" customWidth="1"/>
    <col min="4276" max="4277" width="5" style="169" customWidth="1"/>
    <col min="4278" max="4278" width="5.28515625" style="169" customWidth="1"/>
    <col min="4279" max="4279" width="4.85546875" style="169" customWidth="1"/>
    <col min="4280" max="4280" width="5" style="169" customWidth="1"/>
    <col min="4281" max="4281" width="5.28515625" style="169" customWidth="1"/>
    <col min="4282" max="4282" width="4.140625" style="169" customWidth="1"/>
    <col min="4283" max="4283" width="5" style="169" customWidth="1"/>
    <col min="4284" max="4285" width="5.42578125" style="169" customWidth="1"/>
    <col min="4286" max="4286" width="2.5703125" style="169" customWidth="1"/>
    <col min="4287" max="4287" width="1" style="169" customWidth="1"/>
    <col min="4288" max="4289" width="7.5703125" style="169" customWidth="1"/>
    <col min="4290" max="4290" width="1.85546875" style="169" customWidth="1"/>
    <col min="4291" max="4304" width="7.5703125" style="169" customWidth="1"/>
    <col min="4305" max="4519" width="9.140625" style="169"/>
    <col min="4520" max="4520" width="1" style="169" customWidth="1"/>
    <col min="4521" max="4521" width="2.5703125" style="169" customWidth="1"/>
    <col min="4522" max="4522" width="1" style="169" customWidth="1"/>
    <col min="4523" max="4523" width="20.42578125" style="169" customWidth="1"/>
    <col min="4524" max="4525" width="0.5703125" style="169" customWidth="1"/>
    <col min="4526" max="4526" width="5" style="169" customWidth="1"/>
    <col min="4527" max="4527" width="0.42578125" style="169" customWidth="1"/>
    <col min="4528" max="4528" width="5" style="169" customWidth="1"/>
    <col min="4529" max="4529" width="4.28515625" style="169" customWidth="1"/>
    <col min="4530" max="4530" width="5" style="169" customWidth="1"/>
    <col min="4531" max="4531" width="4.42578125" style="169" customWidth="1"/>
    <col min="4532" max="4533" width="5" style="169" customWidth="1"/>
    <col min="4534" max="4534" width="5.28515625" style="169" customWidth="1"/>
    <col min="4535" max="4535" width="4.85546875" style="169" customWidth="1"/>
    <col min="4536" max="4536" width="5" style="169" customWidth="1"/>
    <col min="4537" max="4537" width="5.28515625" style="169" customWidth="1"/>
    <col min="4538" max="4538" width="4.140625" style="169" customWidth="1"/>
    <col min="4539" max="4539" width="5" style="169" customWidth="1"/>
    <col min="4540" max="4541" width="5.42578125" style="169" customWidth="1"/>
    <col min="4542" max="4542" width="2.5703125" style="169" customWidth="1"/>
    <col min="4543" max="4543" width="1" style="169" customWidth="1"/>
    <col min="4544" max="4545" width="7.5703125" style="169" customWidth="1"/>
    <col min="4546" max="4546" width="1.85546875" style="169" customWidth="1"/>
    <col min="4547" max="4560" width="7.5703125" style="169" customWidth="1"/>
    <col min="4561" max="4775" width="9.140625" style="169"/>
    <col min="4776" max="4776" width="1" style="169" customWidth="1"/>
    <col min="4777" max="4777" width="2.5703125" style="169" customWidth="1"/>
    <col min="4778" max="4778" width="1" style="169" customWidth="1"/>
    <col min="4779" max="4779" width="20.42578125" style="169" customWidth="1"/>
    <col min="4780" max="4781" width="0.5703125" style="169" customWidth="1"/>
    <col min="4782" max="4782" width="5" style="169" customWidth="1"/>
    <col min="4783" max="4783" width="0.42578125" style="169" customWidth="1"/>
    <col min="4784" max="4784" width="5" style="169" customWidth="1"/>
    <col min="4785" max="4785" width="4.28515625" style="169" customWidth="1"/>
    <col min="4786" max="4786" width="5" style="169" customWidth="1"/>
    <col min="4787" max="4787" width="4.42578125" style="169" customWidth="1"/>
    <col min="4788" max="4789" width="5" style="169" customWidth="1"/>
    <col min="4790" max="4790" width="5.28515625" style="169" customWidth="1"/>
    <col min="4791" max="4791" width="4.85546875" style="169" customWidth="1"/>
    <col min="4792" max="4792" width="5" style="169" customWidth="1"/>
    <col min="4793" max="4793" width="5.28515625" style="169" customWidth="1"/>
    <col min="4794" max="4794" width="4.140625" style="169" customWidth="1"/>
    <col min="4795" max="4795" width="5" style="169" customWidth="1"/>
    <col min="4796" max="4797" width="5.42578125" style="169" customWidth="1"/>
    <col min="4798" max="4798" width="2.5703125" style="169" customWidth="1"/>
    <col min="4799" max="4799" width="1" style="169" customWidth="1"/>
    <col min="4800" max="4801" width="7.5703125" style="169" customWidth="1"/>
    <col min="4802" max="4802" width="1.85546875" style="169" customWidth="1"/>
    <col min="4803" max="4816" width="7.5703125" style="169" customWidth="1"/>
    <col min="4817" max="5031" width="9.140625" style="169"/>
    <col min="5032" max="5032" width="1" style="169" customWidth="1"/>
    <col min="5033" max="5033" width="2.5703125" style="169" customWidth="1"/>
    <col min="5034" max="5034" width="1" style="169" customWidth="1"/>
    <col min="5035" max="5035" width="20.42578125" style="169" customWidth="1"/>
    <col min="5036" max="5037" width="0.5703125" style="169" customWidth="1"/>
    <col min="5038" max="5038" width="5" style="169" customWidth="1"/>
    <col min="5039" max="5039" width="0.42578125" style="169" customWidth="1"/>
    <col min="5040" max="5040" width="5" style="169" customWidth="1"/>
    <col min="5041" max="5041" width="4.28515625" style="169" customWidth="1"/>
    <col min="5042" max="5042" width="5" style="169" customWidth="1"/>
    <col min="5043" max="5043" width="4.42578125" style="169" customWidth="1"/>
    <col min="5044" max="5045" width="5" style="169" customWidth="1"/>
    <col min="5046" max="5046" width="5.28515625" style="169" customWidth="1"/>
    <col min="5047" max="5047" width="4.85546875" style="169" customWidth="1"/>
    <col min="5048" max="5048" width="5" style="169" customWidth="1"/>
    <col min="5049" max="5049" width="5.28515625" style="169" customWidth="1"/>
    <col min="5050" max="5050" width="4.140625" style="169" customWidth="1"/>
    <col min="5051" max="5051" width="5" style="169" customWidth="1"/>
    <col min="5052" max="5053" width="5.42578125" style="169" customWidth="1"/>
    <col min="5054" max="5054" width="2.5703125" style="169" customWidth="1"/>
    <col min="5055" max="5055" width="1" style="169" customWidth="1"/>
    <col min="5056" max="5057" width="7.5703125" style="169" customWidth="1"/>
    <col min="5058" max="5058" width="1.85546875" style="169" customWidth="1"/>
    <col min="5059" max="5072" width="7.5703125" style="169" customWidth="1"/>
    <col min="5073" max="5287" width="9.140625" style="169"/>
    <col min="5288" max="5288" width="1" style="169" customWidth="1"/>
    <col min="5289" max="5289" width="2.5703125" style="169" customWidth="1"/>
    <col min="5290" max="5290" width="1" style="169" customWidth="1"/>
    <col min="5291" max="5291" width="20.42578125" style="169" customWidth="1"/>
    <col min="5292" max="5293" width="0.5703125" style="169" customWidth="1"/>
    <col min="5294" max="5294" width="5" style="169" customWidth="1"/>
    <col min="5295" max="5295" width="0.42578125" style="169" customWidth="1"/>
    <col min="5296" max="5296" width="5" style="169" customWidth="1"/>
    <col min="5297" max="5297" width="4.28515625" style="169" customWidth="1"/>
    <col min="5298" max="5298" width="5" style="169" customWidth="1"/>
    <col min="5299" max="5299" width="4.42578125" style="169" customWidth="1"/>
    <col min="5300" max="5301" width="5" style="169" customWidth="1"/>
    <col min="5302" max="5302" width="5.28515625" style="169" customWidth="1"/>
    <col min="5303" max="5303" width="4.85546875" style="169" customWidth="1"/>
    <col min="5304" max="5304" width="5" style="169" customWidth="1"/>
    <col min="5305" max="5305" width="5.28515625" style="169" customWidth="1"/>
    <col min="5306" max="5306" width="4.140625" style="169" customWidth="1"/>
    <col min="5307" max="5307" width="5" style="169" customWidth="1"/>
    <col min="5308" max="5309" width="5.42578125" style="169" customWidth="1"/>
    <col min="5310" max="5310" width="2.5703125" style="169" customWidth="1"/>
    <col min="5311" max="5311" width="1" style="169" customWidth="1"/>
    <col min="5312" max="5313" width="7.5703125" style="169" customWidth="1"/>
    <col min="5314" max="5314" width="1.85546875" style="169" customWidth="1"/>
    <col min="5315" max="5328" width="7.5703125" style="169" customWidth="1"/>
    <col min="5329" max="5543" width="9.140625" style="169"/>
    <col min="5544" max="5544" width="1" style="169" customWidth="1"/>
    <col min="5545" max="5545" width="2.5703125" style="169" customWidth="1"/>
    <col min="5546" max="5546" width="1" style="169" customWidth="1"/>
    <col min="5547" max="5547" width="20.42578125" style="169" customWidth="1"/>
    <col min="5548" max="5549" width="0.5703125" style="169" customWidth="1"/>
    <col min="5550" max="5550" width="5" style="169" customWidth="1"/>
    <col min="5551" max="5551" width="0.42578125" style="169" customWidth="1"/>
    <col min="5552" max="5552" width="5" style="169" customWidth="1"/>
    <col min="5553" max="5553" width="4.28515625" style="169" customWidth="1"/>
    <col min="5554" max="5554" width="5" style="169" customWidth="1"/>
    <col min="5555" max="5555" width="4.42578125" style="169" customWidth="1"/>
    <col min="5556" max="5557" width="5" style="169" customWidth="1"/>
    <col min="5558" max="5558" width="5.28515625" style="169" customWidth="1"/>
    <col min="5559" max="5559" width="4.85546875" style="169" customWidth="1"/>
    <col min="5560" max="5560" width="5" style="169" customWidth="1"/>
    <col min="5561" max="5561" width="5.28515625" style="169" customWidth="1"/>
    <col min="5562" max="5562" width="4.140625" style="169" customWidth="1"/>
    <col min="5563" max="5563" width="5" style="169" customWidth="1"/>
    <col min="5564" max="5565" width="5.42578125" style="169" customWidth="1"/>
    <col min="5566" max="5566" width="2.5703125" style="169" customWidth="1"/>
    <col min="5567" max="5567" width="1" style="169" customWidth="1"/>
    <col min="5568" max="5569" width="7.5703125" style="169" customWidth="1"/>
    <col min="5570" max="5570" width="1.85546875" style="169" customWidth="1"/>
    <col min="5571" max="5584" width="7.5703125" style="169" customWidth="1"/>
    <col min="5585" max="5799" width="9.140625" style="169"/>
    <col min="5800" max="5800" width="1" style="169" customWidth="1"/>
    <col min="5801" max="5801" width="2.5703125" style="169" customWidth="1"/>
    <col min="5802" max="5802" width="1" style="169" customWidth="1"/>
    <col min="5803" max="5803" width="20.42578125" style="169" customWidth="1"/>
    <col min="5804" max="5805" width="0.5703125" style="169" customWidth="1"/>
    <col min="5806" max="5806" width="5" style="169" customWidth="1"/>
    <col min="5807" max="5807" width="0.42578125" style="169" customWidth="1"/>
    <col min="5808" max="5808" width="5" style="169" customWidth="1"/>
    <col min="5809" max="5809" width="4.28515625" style="169" customWidth="1"/>
    <col min="5810" max="5810" width="5" style="169" customWidth="1"/>
    <col min="5811" max="5811" width="4.42578125" style="169" customWidth="1"/>
    <col min="5812" max="5813" width="5" style="169" customWidth="1"/>
    <col min="5814" max="5814" width="5.28515625" style="169" customWidth="1"/>
    <col min="5815" max="5815" width="4.85546875" style="169" customWidth="1"/>
    <col min="5816" max="5816" width="5" style="169" customWidth="1"/>
    <col min="5817" max="5817" width="5.28515625" style="169" customWidth="1"/>
    <col min="5818" max="5818" width="4.140625" style="169" customWidth="1"/>
    <col min="5819" max="5819" width="5" style="169" customWidth="1"/>
    <col min="5820" max="5821" width="5.42578125" style="169" customWidth="1"/>
    <col min="5822" max="5822" width="2.5703125" style="169" customWidth="1"/>
    <col min="5823" max="5823" width="1" style="169" customWidth="1"/>
    <col min="5824" max="5825" width="7.5703125" style="169" customWidth="1"/>
    <col min="5826" max="5826" width="1.85546875" style="169" customWidth="1"/>
    <col min="5827" max="5840" width="7.5703125" style="169" customWidth="1"/>
    <col min="5841" max="6055" width="9.140625" style="169"/>
    <col min="6056" max="6056" width="1" style="169" customWidth="1"/>
    <col min="6057" max="6057" width="2.5703125" style="169" customWidth="1"/>
    <col min="6058" max="6058" width="1" style="169" customWidth="1"/>
    <col min="6059" max="6059" width="20.42578125" style="169" customWidth="1"/>
    <col min="6060" max="6061" width="0.5703125" style="169" customWidth="1"/>
    <col min="6062" max="6062" width="5" style="169" customWidth="1"/>
    <col min="6063" max="6063" width="0.42578125" style="169" customWidth="1"/>
    <col min="6064" max="6064" width="5" style="169" customWidth="1"/>
    <col min="6065" max="6065" width="4.28515625" style="169" customWidth="1"/>
    <col min="6066" max="6066" width="5" style="169" customWidth="1"/>
    <col min="6067" max="6067" width="4.42578125" style="169" customWidth="1"/>
    <col min="6068" max="6069" width="5" style="169" customWidth="1"/>
    <col min="6070" max="6070" width="5.28515625" style="169" customWidth="1"/>
    <col min="6071" max="6071" width="4.85546875" style="169" customWidth="1"/>
    <col min="6072" max="6072" width="5" style="169" customWidth="1"/>
    <col min="6073" max="6073" width="5.28515625" style="169" customWidth="1"/>
    <col min="6074" max="6074" width="4.140625" style="169" customWidth="1"/>
    <col min="6075" max="6075" width="5" style="169" customWidth="1"/>
    <col min="6076" max="6077" width="5.42578125" style="169" customWidth="1"/>
    <col min="6078" max="6078" width="2.5703125" style="169" customWidth="1"/>
    <col min="6079" max="6079" width="1" style="169" customWidth="1"/>
    <col min="6080" max="6081" width="7.5703125" style="169" customWidth="1"/>
    <col min="6082" max="6082" width="1.85546875" style="169" customWidth="1"/>
    <col min="6083" max="6096" width="7.5703125" style="169" customWidth="1"/>
    <col min="6097" max="6311" width="9.140625" style="169"/>
    <col min="6312" max="6312" width="1" style="169" customWidth="1"/>
    <col min="6313" max="6313" width="2.5703125" style="169" customWidth="1"/>
    <col min="6314" max="6314" width="1" style="169" customWidth="1"/>
    <col min="6315" max="6315" width="20.42578125" style="169" customWidth="1"/>
    <col min="6316" max="6317" width="0.5703125" style="169" customWidth="1"/>
    <col min="6318" max="6318" width="5" style="169" customWidth="1"/>
    <col min="6319" max="6319" width="0.42578125" style="169" customWidth="1"/>
    <col min="6320" max="6320" width="5" style="169" customWidth="1"/>
    <col min="6321" max="6321" width="4.28515625" style="169" customWidth="1"/>
    <col min="6322" max="6322" width="5" style="169" customWidth="1"/>
    <col min="6323" max="6323" width="4.42578125" style="169" customWidth="1"/>
    <col min="6324" max="6325" width="5" style="169" customWidth="1"/>
    <col min="6326" max="6326" width="5.28515625" style="169" customWidth="1"/>
    <col min="6327" max="6327" width="4.85546875" style="169" customWidth="1"/>
    <col min="6328" max="6328" width="5" style="169" customWidth="1"/>
    <col min="6329" max="6329" width="5.28515625" style="169" customWidth="1"/>
    <col min="6330" max="6330" width="4.140625" style="169" customWidth="1"/>
    <col min="6331" max="6331" width="5" style="169" customWidth="1"/>
    <col min="6332" max="6333" width="5.42578125" style="169" customWidth="1"/>
    <col min="6334" max="6334" width="2.5703125" style="169" customWidth="1"/>
    <col min="6335" max="6335" width="1" style="169" customWidth="1"/>
    <col min="6336" max="6337" width="7.5703125" style="169" customWidth="1"/>
    <col min="6338" max="6338" width="1.85546875" style="169" customWidth="1"/>
    <col min="6339" max="6352" width="7.5703125" style="169" customWidth="1"/>
    <col min="6353" max="6567" width="9.140625" style="169"/>
    <col min="6568" max="6568" width="1" style="169" customWidth="1"/>
    <col min="6569" max="6569" width="2.5703125" style="169" customWidth="1"/>
    <col min="6570" max="6570" width="1" style="169" customWidth="1"/>
    <col min="6571" max="6571" width="20.42578125" style="169" customWidth="1"/>
    <col min="6572" max="6573" width="0.5703125" style="169" customWidth="1"/>
    <col min="6574" max="6574" width="5" style="169" customWidth="1"/>
    <col min="6575" max="6575" width="0.42578125" style="169" customWidth="1"/>
    <col min="6576" max="6576" width="5" style="169" customWidth="1"/>
    <col min="6577" max="6577" width="4.28515625" style="169" customWidth="1"/>
    <col min="6578" max="6578" width="5" style="169" customWidth="1"/>
    <col min="6579" max="6579" width="4.42578125" style="169" customWidth="1"/>
    <col min="6580" max="6581" width="5" style="169" customWidth="1"/>
    <col min="6582" max="6582" width="5.28515625" style="169" customWidth="1"/>
    <col min="6583" max="6583" width="4.85546875" style="169" customWidth="1"/>
    <col min="6584" max="6584" width="5" style="169" customWidth="1"/>
    <col min="6585" max="6585" width="5.28515625" style="169" customWidth="1"/>
    <col min="6586" max="6586" width="4.140625" style="169" customWidth="1"/>
    <col min="6587" max="6587" width="5" style="169" customWidth="1"/>
    <col min="6588" max="6589" width="5.42578125" style="169" customWidth="1"/>
    <col min="6590" max="6590" width="2.5703125" style="169" customWidth="1"/>
    <col min="6591" max="6591" width="1" style="169" customWidth="1"/>
    <col min="6592" max="6593" width="7.5703125" style="169" customWidth="1"/>
    <col min="6594" max="6594" width="1.85546875" style="169" customWidth="1"/>
    <col min="6595" max="6608" width="7.5703125" style="169" customWidth="1"/>
    <col min="6609" max="6823" width="9.140625" style="169"/>
    <col min="6824" max="6824" width="1" style="169" customWidth="1"/>
    <col min="6825" max="6825" width="2.5703125" style="169" customWidth="1"/>
    <col min="6826" max="6826" width="1" style="169" customWidth="1"/>
    <col min="6827" max="6827" width="20.42578125" style="169" customWidth="1"/>
    <col min="6828" max="6829" width="0.5703125" style="169" customWidth="1"/>
    <col min="6830" max="6830" width="5" style="169" customWidth="1"/>
    <col min="6831" max="6831" width="0.42578125" style="169" customWidth="1"/>
    <col min="6832" max="6832" width="5" style="169" customWidth="1"/>
    <col min="6833" max="6833" width="4.28515625" style="169" customWidth="1"/>
    <col min="6834" max="6834" width="5" style="169" customWidth="1"/>
    <col min="6835" max="6835" width="4.42578125" style="169" customWidth="1"/>
    <col min="6836" max="6837" width="5" style="169" customWidth="1"/>
    <col min="6838" max="6838" width="5.28515625" style="169" customWidth="1"/>
    <col min="6839" max="6839" width="4.85546875" style="169" customWidth="1"/>
    <col min="6840" max="6840" width="5" style="169" customWidth="1"/>
    <col min="6841" max="6841" width="5.28515625" style="169" customWidth="1"/>
    <col min="6842" max="6842" width="4.140625" style="169" customWidth="1"/>
    <col min="6843" max="6843" width="5" style="169" customWidth="1"/>
    <col min="6844" max="6845" width="5.42578125" style="169" customWidth="1"/>
    <col min="6846" max="6846" width="2.5703125" style="169" customWidth="1"/>
    <col min="6847" max="6847" width="1" style="169" customWidth="1"/>
    <col min="6848" max="6849" width="7.5703125" style="169" customWidth="1"/>
    <col min="6850" max="6850" width="1.85546875" style="169" customWidth="1"/>
    <col min="6851" max="6864" width="7.5703125" style="169" customWidth="1"/>
    <col min="6865" max="7079" width="9.140625" style="169"/>
    <col min="7080" max="7080" width="1" style="169" customWidth="1"/>
    <col min="7081" max="7081" width="2.5703125" style="169" customWidth="1"/>
    <col min="7082" max="7082" width="1" style="169" customWidth="1"/>
    <col min="7083" max="7083" width="20.42578125" style="169" customWidth="1"/>
    <col min="7084" max="7085" width="0.5703125" style="169" customWidth="1"/>
    <col min="7086" max="7086" width="5" style="169" customWidth="1"/>
    <col min="7087" max="7087" width="0.42578125" style="169" customWidth="1"/>
    <col min="7088" max="7088" width="5" style="169" customWidth="1"/>
    <col min="7089" max="7089" width="4.28515625" style="169" customWidth="1"/>
    <col min="7090" max="7090" width="5" style="169" customWidth="1"/>
    <col min="7091" max="7091" width="4.42578125" style="169" customWidth="1"/>
    <col min="7092" max="7093" width="5" style="169" customWidth="1"/>
    <col min="7094" max="7094" width="5.28515625" style="169" customWidth="1"/>
    <col min="7095" max="7095" width="4.85546875" style="169" customWidth="1"/>
    <col min="7096" max="7096" width="5" style="169" customWidth="1"/>
    <col min="7097" max="7097" width="5.28515625" style="169" customWidth="1"/>
    <col min="7098" max="7098" width="4.140625" style="169" customWidth="1"/>
    <col min="7099" max="7099" width="5" style="169" customWidth="1"/>
    <col min="7100" max="7101" width="5.42578125" style="169" customWidth="1"/>
    <col min="7102" max="7102" width="2.5703125" style="169" customWidth="1"/>
    <col min="7103" max="7103" width="1" style="169" customWidth="1"/>
    <col min="7104" max="7105" width="7.5703125" style="169" customWidth="1"/>
    <col min="7106" max="7106" width="1.85546875" style="169" customWidth="1"/>
    <col min="7107" max="7120" width="7.5703125" style="169" customWidth="1"/>
    <col min="7121" max="7335" width="9.140625" style="169"/>
    <col min="7336" max="7336" width="1" style="169" customWidth="1"/>
    <col min="7337" max="7337" width="2.5703125" style="169" customWidth="1"/>
    <col min="7338" max="7338" width="1" style="169" customWidth="1"/>
    <col min="7339" max="7339" width="20.42578125" style="169" customWidth="1"/>
    <col min="7340" max="7341" width="0.5703125" style="169" customWidth="1"/>
    <col min="7342" max="7342" width="5" style="169" customWidth="1"/>
    <col min="7343" max="7343" width="0.42578125" style="169" customWidth="1"/>
    <col min="7344" max="7344" width="5" style="169" customWidth="1"/>
    <col min="7345" max="7345" width="4.28515625" style="169" customWidth="1"/>
    <col min="7346" max="7346" width="5" style="169" customWidth="1"/>
    <col min="7347" max="7347" width="4.42578125" style="169" customWidth="1"/>
    <col min="7348" max="7349" width="5" style="169" customWidth="1"/>
    <col min="7350" max="7350" width="5.28515625" style="169" customWidth="1"/>
    <col min="7351" max="7351" width="4.85546875" style="169" customWidth="1"/>
    <col min="7352" max="7352" width="5" style="169" customWidth="1"/>
    <col min="7353" max="7353" width="5.28515625" style="169" customWidth="1"/>
    <col min="7354" max="7354" width="4.140625" style="169" customWidth="1"/>
    <col min="7355" max="7355" width="5" style="169" customWidth="1"/>
    <col min="7356" max="7357" width="5.42578125" style="169" customWidth="1"/>
    <col min="7358" max="7358" width="2.5703125" style="169" customWidth="1"/>
    <col min="7359" max="7359" width="1" style="169" customWidth="1"/>
    <col min="7360" max="7361" width="7.5703125" style="169" customWidth="1"/>
    <col min="7362" max="7362" width="1.85546875" style="169" customWidth="1"/>
    <col min="7363" max="7376" width="7.5703125" style="169" customWidth="1"/>
    <col min="7377" max="7591" width="9.140625" style="169"/>
    <col min="7592" max="7592" width="1" style="169" customWidth="1"/>
    <col min="7593" max="7593" width="2.5703125" style="169" customWidth="1"/>
    <col min="7594" max="7594" width="1" style="169" customWidth="1"/>
    <col min="7595" max="7595" width="20.42578125" style="169" customWidth="1"/>
    <col min="7596" max="7597" width="0.5703125" style="169" customWidth="1"/>
    <col min="7598" max="7598" width="5" style="169" customWidth="1"/>
    <col min="7599" max="7599" width="0.42578125" style="169" customWidth="1"/>
    <col min="7600" max="7600" width="5" style="169" customWidth="1"/>
    <col min="7601" max="7601" width="4.28515625" style="169" customWidth="1"/>
    <col min="7602" max="7602" width="5" style="169" customWidth="1"/>
    <col min="7603" max="7603" width="4.42578125" style="169" customWidth="1"/>
    <col min="7604" max="7605" width="5" style="169" customWidth="1"/>
    <col min="7606" max="7606" width="5.28515625" style="169" customWidth="1"/>
    <col min="7607" max="7607" width="4.85546875" style="169" customWidth="1"/>
    <col min="7608" max="7608" width="5" style="169" customWidth="1"/>
    <col min="7609" max="7609" width="5.28515625" style="169" customWidth="1"/>
    <col min="7610" max="7610" width="4.140625" style="169" customWidth="1"/>
    <col min="7611" max="7611" width="5" style="169" customWidth="1"/>
    <col min="7612" max="7613" width="5.42578125" style="169" customWidth="1"/>
    <col min="7614" max="7614" width="2.5703125" style="169" customWidth="1"/>
    <col min="7615" max="7615" width="1" style="169" customWidth="1"/>
    <col min="7616" max="7617" width="7.5703125" style="169" customWidth="1"/>
    <col min="7618" max="7618" width="1.85546875" style="169" customWidth="1"/>
    <col min="7619" max="7632" width="7.5703125" style="169" customWidth="1"/>
    <col min="7633" max="7847" width="9.140625" style="169"/>
    <col min="7848" max="7848" width="1" style="169" customWidth="1"/>
    <col min="7849" max="7849" width="2.5703125" style="169" customWidth="1"/>
    <col min="7850" max="7850" width="1" style="169" customWidth="1"/>
    <col min="7851" max="7851" width="20.42578125" style="169" customWidth="1"/>
    <col min="7852" max="7853" width="0.5703125" style="169" customWidth="1"/>
    <col min="7854" max="7854" width="5" style="169" customWidth="1"/>
    <col min="7855" max="7855" width="0.42578125" style="169" customWidth="1"/>
    <col min="7856" max="7856" width="5" style="169" customWidth="1"/>
    <col min="7857" max="7857" width="4.28515625" style="169" customWidth="1"/>
    <col min="7858" max="7858" width="5" style="169" customWidth="1"/>
    <col min="7859" max="7859" width="4.42578125" style="169" customWidth="1"/>
    <col min="7860" max="7861" width="5" style="169" customWidth="1"/>
    <col min="7862" max="7862" width="5.28515625" style="169" customWidth="1"/>
    <col min="7863" max="7863" width="4.85546875" style="169" customWidth="1"/>
    <col min="7864" max="7864" width="5" style="169" customWidth="1"/>
    <col min="7865" max="7865" width="5.28515625" style="169" customWidth="1"/>
    <col min="7866" max="7866" width="4.140625" style="169" customWidth="1"/>
    <col min="7867" max="7867" width="5" style="169" customWidth="1"/>
    <col min="7868" max="7869" width="5.42578125" style="169" customWidth="1"/>
    <col min="7870" max="7870" width="2.5703125" style="169" customWidth="1"/>
    <col min="7871" max="7871" width="1" style="169" customWidth="1"/>
    <col min="7872" max="7873" width="7.5703125" style="169" customWidth="1"/>
    <col min="7874" max="7874" width="1.85546875" style="169" customWidth="1"/>
    <col min="7875" max="7888" width="7.5703125" style="169" customWidth="1"/>
    <col min="7889" max="8103" width="9.140625" style="169"/>
    <col min="8104" max="8104" width="1" style="169" customWidth="1"/>
    <col min="8105" max="8105" width="2.5703125" style="169" customWidth="1"/>
    <col min="8106" max="8106" width="1" style="169" customWidth="1"/>
    <col min="8107" max="8107" width="20.42578125" style="169" customWidth="1"/>
    <col min="8108" max="8109" width="0.5703125" style="169" customWidth="1"/>
    <col min="8110" max="8110" width="5" style="169" customWidth="1"/>
    <col min="8111" max="8111" width="0.42578125" style="169" customWidth="1"/>
    <col min="8112" max="8112" width="5" style="169" customWidth="1"/>
    <col min="8113" max="8113" width="4.28515625" style="169" customWidth="1"/>
    <col min="8114" max="8114" width="5" style="169" customWidth="1"/>
    <col min="8115" max="8115" width="4.42578125" style="169" customWidth="1"/>
    <col min="8116" max="8117" width="5" style="169" customWidth="1"/>
    <col min="8118" max="8118" width="5.28515625" style="169" customWidth="1"/>
    <col min="8119" max="8119" width="4.85546875" style="169" customWidth="1"/>
    <col min="8120" max="8120" width="5" style="169" customWidth="1"/>
    <col min="8121" max="8121" width="5.28515625" style="169" customWidth="1"/>
    <col min="8122" max="8122" width="4.140625" style="169" customWidth="1"/>
    <col min="8123" max="8123" width="5" style="169" customWidth="1"/>
    <col min="8124" max="8125" width="5.42578125" style="169" customWidth="1"/>
    <col min="8126" max="8126" width="2.5703125" style="169" customWidth="1"/>
    <col min="8127" max="8127" width="1" style="169" customWidth="1"/>
    <col min="8128" max="8129" width="7.5703125" style="169" customWidth="1"/>
    <col min="8130" max="8130" width="1.85546875" style="169" customWidth="1"/>
    <col min="8131" max="8144" width="7.5703125" style="169" customWidth="1"/>
    <col min="8145" max="8359" width="9.140625" style="169"/>
    <col min="8360" max="8360" width="1" style="169" customWidth="1"/>
    <col min="8361" max="8361" width="2.5703125" style="169" customWidth="1"/>
    <col min="8362" max="8362" width="1" style="169" customWidth="1"/>
    <col min="8363" max="8363" width="20.42578125" style="169" customWidth="1"/>
    <col min="8364" max="8365" width="0.5703125" style="169" customWidth="1"/>
    <col min="8366" max="8366" width="5" style="169" customWidth="1"/>
    <col min="8367" max="8367" width="0.42578125" style="169" customWidth="1"/>
    <col min="8368" max="8368" width="5" style="169" customWidth="1"/>
    <col min="8369" max="8369" width="4.28515625" style="169" customWidth="1"/>
    <col min="8370" max="8370" width="5" style="169" customWidth="1"/>
    <col min="8371" max="8371" width="4.42578125" style="169" customWidth="1"/>
    <col min="8372" max="8373" width="5" style="169" customWidth="1"/>
    <col min="8374" max="8374" width="5.28515625" style="169" customWidth="1"/>
    <col min="8375" max="8375" width="4.85546875" style="169" customWidth="1"/>
    <col min="8376" max="8376" width="5" style="169" customWidth="1"/>
    <col min="8377" max="8377" width="5.28515625" style="169" customWidth="1"/>
    <col min="8378" max="8378" width="4.140625" style="169" customWidth="1"/>
    <col min="8379" max="8379" width="5" style="169" customWidth="1"/>
    <col min="8380" max="8381" width="5.42578125" style="169" customWidth="1"/>
    <col min="8382" max="8382" width="2.5703125" style="169" customWidth="1"/>
    <col min="8383" max="8383" width="1" style="169" customWidth="1"/>
    <col min="8384" max="8385" width="7.5703125" style="169" customWidth="1"/>
    <col min="8386" max="8386" width="1.85546875" style="169" customWidth="1"/>
    <col min="8387" max="8400" width="7.5703125" style="169" customWidth="1"/>
    <col min="8401" max="8615" width="9.140625" style="169"/>
    <col min="8616" max="8616" width="1" style="169" customWidth="1"/>
    <col min="8617" max="8617" width="2.5703125" style="169" customWidth="1"/>
    <col min="8618" max="8618" width="1" style="169" customWidth="1"/>
    <col min="8619" max="8619" width="20.42578125" style="169" customWidth="1"/>
    <col min="8620" max="8621" width="0.5703125" style="169" customWidth="1"/>
    <col min="8622" max="8622" width="5" style="169" customWidth="1"/>
    <col min="8623" max="8623" width="0.42578125" style="169" customWidth="1"/>
    <col min="8624" max="8624" width="5" style="169" customWidth="1"/>
    <col min="8625" max="8625" width="4.28515625" style="169" customWidth="1"/>
    <col min="8626" max="8626" width="5" style="169" customWidth="1"/>
    <col min="8627" max="8627" width="4.42578125" style="169" customWidth="1"/>
    <col min="8628" max="8629" width="5" style="169" customWidth="1"/>
    <col min="8630" max="8630" width="5.28515625" style="169" customWidth="1"/>
    <col min="8631" max="8631" width="4.85546875" style="169" customWidth="1"/>
    <col min="8632" max="8632" width="5" style="169" customWidth="1"/>
    <col min="8633" max="8633" width="5.28515625" style="169" customWidth="1"/>
    <col min="8634" max="8634" width="4.140625" style="169" customWidth="1"/>
    <col min="8635" max="8635" width="5" style="169" customWidth="1"/>
    <col min="8636" max="8637" width="5.42578125" style="169" customWidth="1"/>
    <col min="8638" max="8638" width="2.5703125" style="169" customWidth="1"/>
    <col min="8639" max="8639" width="1" style="169" customWidth="1"/>
    <col min="8640" max="8641" width="7.5703125" style="169" customWidth="1"/>
    <col min="8642" max="8642" width="1.85546875" style="169" customWidth="1"/>
    <col min="8643" max="8656" width="7.5703125" style="169" customWidth="1"/>
    <col min="8657" max="8871" width="9.140625" style="169"/>
    <col min="8872" max="8872" width="1" style="169" customWidth="1"/>
    <col min="8873" max="8873" width="2.5703125" style="169" customWidth="1"/>
    <col min="8874" max="8874" width="1" style="169" customWidth="1"/>
    <col min="8875" max="8875" width="20.42578125" style="169" customWidth="1"/>
    <col min="8876" max="8877" width="0.5703125" style="169" customWidth="1"/>
    <col min="8878" max="8878" width="5" style="169" customWidth="1"/>
    <col min="8879" max="8879" width="0.42578125" style="169" customWidth="1"/>
    <col min="8880" max="8880" width="5" style="169" customWidth="1"/>
    <col min="8881" max="8881" width="4.28515625" style="169" customWidth="1"/>
    <col min="8882" max="8882" width="5" style="169" customWidth="1"/>
    <col min="8883" max="8883" width="4.42578125" style="169" customWidth="1"/>
    <col min="8884" max="8885" width="5" style="169" customWidth="1"/>
    <col min="8886" max="8886" width="5.28515625" style="169" customWidth="1"/>
    <col min="8887" max="8887" width="4.85546875" style="169" customWidth="1"/>
    <col min="8888" max="8888" width="5" style="169" customWidth="1"/>
    <col min="8889" max="8889" width="5.28515625" style="169" customWidth="1"/>
    <col min="8890" max="8890" width="4.140625" style="169" customWidth="1"/>
    <col min="8891" max="8891" width="5" style="169" customWidth="1"/>
    <col min="8892" max="8893" width="5.42578125" style="169" customWidth="1"/>
    <col min="8894" max="8894" width="2.5703125" style="169" customWidth="1"/>
    <col min="8895" max="8895" width="1" style="169" customWidth="1"/>
    <col min="8896" max="8897" width="7.5703125" style="169" customWidth="1"/>
    <col min="8898" max="8898" width="1.85546875" style="169" customWidth="1"/>
    <col min="8899" max="8912" width="7.5703125" style="169" customWidth="1"/>
    <col min="8913" max="9127" width="9.140625" style="169"/>
    <col min="9128" max="9128" width="1" style="169" customWidth="1"/>
    <col min="9129" max="9129" width="2.5703125" style="169" customWidth="1"/>
    <col min="9130" max="9130" width="1" style="169" customWidth="1"/>
    <col min="9131" max="9131" width="20.42578125" style="169" customWidth="1"/>
    <col min="9132" max="9133" width="0.5703125" style="169" customWidth="1"/>
    <col min="9134" max="9134" width="5" style="169" customWidth="1"/>
    <col min="9135" max="9135" width="0.42578125" style="169" customWidth="1"/>
    <col min="9136" max="9136" width="5" style="169" customWidth="1"/>
    <col min="9137" max="9137" width="4.28515625" style="169" customWidth="1"/>
    <col min="9138" max="9138" width="5" style="169" customWidth="1"/>
    <col min="9139" max="9139" width="4.42578125" style="169" customWidth="1"/>
    <col min="9140" max="9141" width="5" style="169" customWidth="1"/>
    <col min="9142" max="9142" width="5.28515625" style="169" customWidth="1"/>
    <col min="9143" max="9143" width="4.85546875" style="169" customWidth="1"/>
    <col min="9144" max="9144" width="5" style="169" customWidth="1"/>
    <col min="9145" max="9145" width="5.28515625" style="169" customWidth="1"/>
    <col min="9146" max="9146" width="4.140625" style="169" customWidth="1"/>
    <col min="9147" max="9147" width="5" style="169" customWidth="1"/>
    <col min="9148" max="9149" width="5.42578125" style="169" customWidth="1"/>
    <col min="9150" max="9150" width="2.5703125" style="169" customWidth="1"/>
    <col min="9151" max="9151" width="1" style="169" customWidth="1"/>
    <col min="9152" max="9153" width="7.5703125" style="169" customWidth="1"/>
    <col min="9154" max="9154" width="1.85546875" style="169" customWidth="1"/>
    <col min="9155" max="9168" width="7.5703125" style="169" customWidth="1"/>
    <col min="9169" max="9383" width="9.140625" style="169"/>
    <col min="9384" max="9384" width="1" style="169" customWidth="1"/>
    <col min="9385" max="9385" width="2.5703125" style="169" customWidth="1"/>
    <col min="9386" max="9386" width="1" style="169" customWidth="1"/>
    <col min="9387" max="9387" width="20.42578125" style="169" customWidth="1"/>
    <col min="9388" max="9389" width="0.5703125" style="169" customWidth="1"/>
    <col min="9390" max="9390" width="5" style="169" customWidth="1"/>
    <col min="9391" max="9391" width="0.42578125" style="169" customWidth="1"/>
    <col min="9392" max="9392" width="5" style="169" customWidth="1"/>
    <col min="9393" max="9393" width="4.28515625" style="169" customWidth="1"/>
    <col min="9394" max="9394" width="5" style="169" customWidth="1"/>
    <col min="9395" max="9395" width="4.42578125" style="169" customWidth="1"/>
    <col min="9396" max="9397" width="5" style="169" customWidth="1"/>
    <col min="9398" max="9398" width="5.28515625" style="169" customWidth="1"/>
    <col min="9399" max="9399" width="4.85546875" style="169" customWidth="1"/>
    <col min="9400" max="9400" width="5" style="169" customWidth="1"/>
    <col min="9401" max="9401" width="5.28515625" style="169" customWidth="1"/>
    <col min="9402" max="9402" width="4.140625" style="169" customWidth="1"/>
    <col min="9403" max="9403" width="5" style="169" customWidth="1"/>
    <col min="9404" max="9405" width="5.42578125" style="169" customWidth="1"/>
    <col min="9406" max="9406" width="2.5703125" style="169" customWidth="1"/>
    <col min="9407" max="9407" width="1" style="169" customWidth="1"/>
    <col min="9408" max="9409" width="7.5703125" style="169" customWidth="1"/>
    <col min="9410" max="9410" width="1.85546875" style="169" customWidth="1"/>
    <col min="9411" max="9424" width="7.5703125" style="169" customWidth="1"/>
    <col min="9425" max="9639" width="9.140625" style="169"/>
    <col min="9640" max="9640" width="1" style="169" customWidth="1"/>
    <col min="9641" max="9641" width="2.5703125" style="169" customWidth="1"/>
    <col min="9642" max="9642" width="1" style="169" customWidth="1"/>
    <col min="9643" max="9643" width="20.42578125" style="169" customWidth="1"/>
    <col min="9644" max="9645" width="0.5703125" style="169" customWidth="1"/>
    <col min="9646" max="9646" width="5" style="169" customWidth="1"/>
    <col min="9647" max="9647" width="0.42578125" style="169" customWidth="1"/>
    <col min="9648" max="9648" width="5" style="169" customWidth="1"/>
    <col min="9649" max="9649" width="4.28515625" style="169" customWidth="1"/>
    <col min="9650" max="9650" width="5" style="169" customWidth="1"/>
    <col min="9651" max="9651" width="4.42578125" style="169" customWidth="1"/>
    <col min="9652" max="9653" width="5" style="169" customWidth="1"/>
    <col min="9654" max="9654" width="5.28515625" style="169" customWidth="1"/>
    <col min="9655" max="9655" width="4.85546875" style="169" customWidth="1"/>
    <col min="9656" max="9656" width="5" style="169" customWidth="1"/>
    <col min="9657" max="9657" width="5.28515625" style="169" customWidth="1"/>
    <col min="9658" max="9658" width="4.140625" style="169" customWidth="1"/>
    <col min="9659" max="9659" width="5" style="169" customWidth="1"/>
    <col min="9660" max="9661" width="5.42578125" style="169" customWidth="1"/>
    <col min="9662" max="9662" width="2.5703125" style="169" customWidth="1"/>
    <col min="9663" max="9663" width="1" style="169" customWidth="1"/>
    <col min="9664" max="9665" width="7.5703125" style="169" customWidth="1"/>
    <col min="9666" max="9666" width="1.85546875" style="169" customWidth="1"/>
    <col min="9667" max="9680" width="7.5703125" style="169" customWidth="1"/>
    <col min="9681" max="9895" width="9.140625" style="169"/>
    <col min="9896" max="9896" width="1" style="169" customWidth="1"/>
    <col min="9897" max="9897" width="2.5703125" style="169" customWidth="1"/>
    <col min="9898" max="9898" width="1" style="169" customWidth="1"/>
    <col min="9899" max="9899" width="20.42578125" style="169" customWidth="1"/>
    <col min="9900" max="9901" width="0.5703125" style="169" customWidth="1"/>
    <col min="9902" max="9902" width="5" style="169" customWidth="1"/>
    <col min="9903" max="9903" width="0.42578125" style="169" customWidth="1"/>
    <col min="9904" max="9904" width="5" style="169" customWidth="1"/>
    <col min="9905" max="9905" width="4.28515625" style="169" customWidth="1"/>
    <col min="9906" max="9906" width="5" style="169" customWidth="1"/>
    <col min="9907" max="9907" width="4.42578125" style="169" customWidth="1"/>
    <col min="9908" max="9909" width="5" style="169" customWidth="1"/>
    <col min="9910" max="9910" width="5.28515625" style="169" customWidth="1"/>
    <col min="9911" max="9911" width="4.85546875" style="169" customWidth="1"/>
    <col min="9912" max="9912" width="5" style="169" customWidth="1"/>
    <col min="9913" max="9913" width="5.28515625" style="169" customWidth="1"/>
    <col min="9914" max="9914" width="4.140625" style="169" customWidth="1"/>
    <col min="9915" max="9915" width="5" style="169" customWidth="1"/>
    <col min="9916" max="9917" width="5.42578125" style="169" customWidth="1"/>
    <col min="9918" max="9918" width="2.5703125" style="169" customWidth="1"/>
    <col min="9919" max="9919" width="1" style="169" customWidth="1"/>
    <col min="9920" max="9921" width="7.5703125" style="169" customWidth="1"/>
    <col min="9922" max="9922" width="1.85546875" style="169" customWidth="1"/>
    <col min="9923" max="9936" width="7.5703125" style="169" customWidth="1"/>
    <col min="9937" max="10151" width="9.140625" style="169"/>
    <col min="10152" max="10152" width="1" style="169" customWidth="1"/>
    <col min="10153" max="10153" width="2.5703125" style="169" customWidth="1"/>
    <col min="10154" max="10154" width="1" style="169" customWidth="1"/>
    <col min="10155" max="10155" width="20.42578125" style="169" customWidth="1"/>
    <col min="10156" max="10157" width="0.5703125" style="169" customWidth="1"/>
    <col min="10158" max="10158" width="5" style="169" customWidth="1"/>
    <col min="10159" max="10159" width="0.42578125" style="169" customWidth="1"/>
    <col min="10160" max="10160" width="5" style="169" customWidth="1"/>
    <col min="10161" max="10161" width="4.28515625" style="169" customWidth="1"/>
    <col min="10162" max="10162" width="5" style="169" customWidth="1"/>
    <col min="10163" max="10163" width="4.42578125" style="169" customWidth="1"/>
    <col min="10164" max="10165" width="5" style="169" customWidth="1"/>
    <col min="10166" max="10166" width="5.28515625" style="169" customWidth="1"/>
    <col min="10167" max="10167" width="4.85546875" style="169" customWidth="1"/>
    <col min="10168" max="10168" width="5" style="169" customWidth="1"/>
    <col min="10169" max="10169" width="5.28515625" style="169" customWidth="1"/>
    <col min="10170" max="10170" width="4.140625" style="169" customWidth="1"/>
    <col min="10171" max="10171" width="5" style="169" customWidth="1"/>
    <col min="10172" max="10173" width="5.42578125" style="169" customWidth="1"/>
    <col min="10174" max="10174" width="2.5703125" style="169" customWidth="1"/>
    <col min="10175" max="10175" width="1" style="169" customWidth="1"/>
    <col min="10176" max="10177" width="7.5703125" style="169" customWidth="1"/>
    <col min="10178" max="10178" width="1.85546875" style="169" customWidth="1"/>
    <col min="10179" max="10192" width="7.5703125" style="169" customWidth="1"/>
    <col min="10193" max="10407" width="9.140625" style="169"/>
    <col min="10408" max="10408" width="1" style="169" customWidth="1"/>
    <col min="10409" max="10409" width="2.5703125" style="169" customWidth="1"/>
    <col min="10410" max="10410" width="1" style="169" customWidth="1"/>
    <col min="10411" max="10411" width="20.42578125" style="169" customWidth="1"/>
    <col min="10412" max="10413" width="0.5703125" style="169" customWidth="1"/>
    <col min="10414" max="10414" width="5" style="169" customWidth="1"/>
    <col min="10415" max="10415" width="0.42578125" style="169" customWidth="1"/>
    <col min="10416" max="10416" width="5" style="169" customWidth="1"/>
    <col min="10417" max="10417" width="4.28515625" style="169" customWidth="1"/>
    <col min="10418" max="10418" width="5" style="169" customWidth="1"/>
    <col min="10419" max="10419" width="4.42578125" style="169" customWidth="1"/>
    <col min="10420" max="10421" width="5" style="169" customWidth="1"/>
    <col min="10422" max="10422" width="5.28515625" style="169" customWidth="1"/>
    <col min="10423" max="10423" width="4.85546875" style="169" customWidth="1"/>
    <col min="10424" max="10424" width="5" style="169" customWidth="1"/>
    <col min="10425" max="10425" width="5.28515625" style="169" customWidth="1"/>
    <col min="10426" max="10426" width="4.140625" style="169" customWidth="1"/>
    <col min="10427" max="10427" width="5" style="169" customWidth="1"/>
    <col min="10428" max="10429" width="5.42578125" style="169" customWidth="1"/>
    <col min="10430" max="10430" width="2.5703125" style="169" customWidth="1"/>
    <col min="10431" max="10431" width="1" style="169" customWidth="1"/>
    <col min="10432" max="10433" width="7.5703125" style="169" customWidth="1"/>
    <col min="10434" max="10434" width="1.85546875" style="169" customWidth="1"/>
    <col min="10435" max="10448" width="7.5703125" style="169" customWidth="1"/>
    <col min="10449" max="10663" width="9.140625" style="169"/>
    <col min="10664" max="10664" width="1" style="169" customWidth="1"/>
    <col min="10665" max="10665" width="2.5703125" style="169" customWidth="1"/>
    <col min="10666" max="10666" width="1" style="169" customWidth="1"/>
    <col min="10667" max="10667" width="20.42578125" style="169" customWidth="1"/>
    <col min="10668" max="10669" width="0.5703125" style="169" customWidth="1"/>
    <col min="10670" max="10670" width="5" style="169" customWidth="1"/>
    <col min="10671" max="10671" width="0.42578125" style="169" customWidth="1"/>
    <col min="10672" max="10672" width="5" style="169" customWidth="1"/>
    <col min="10673" max="10673" width="4.28515625" style="169" customWidth="1"/>
    <col min="10674" max="10674" width="5" style="169" customWidth="1"/>
    <col min="10675" max="10675" width="4.42578125" style="169" customWidth="1"/>
    <col min="10676" max="10677" width="5" style="169" customWidth="1"/>
    <col min="10678" max="10678" width="5.28515625" style="169" customWidth="1"/>
    <col min="10679" max="10679" width="4.85546875" style="169" customWidth="1"/>
    <col min="10680" max="10680" width="5" style="169" customWidth="1"/>
    <col min="10681" max="10681" width="5.28515625" style="169" customWidth="1"/>
    <col min="10682" max="10682" width="4.140625" style="169" customWidth="1"/>
    <col min="10683" max="10683" width="5" style="169" customWidth="1"/>
    <col min="10684" max="10685" width="5.42578125" style="169" customWidth="1"/>
    <col min="10686" max="10686" width="2.5703125" style="169" customWidth="1"/>
    <col min="10687" max="10687" width="1" style="169" customWidth="1"/>
    <col min="10688" max="10689" width="7.5703125" style="169" customWidth="1"/>
    <col min="10690" max="10690" width="1.85546875" style="169" customWidth="1"/>
    <col min="10691" max="10704" width="7.5703125" style="169" customWidth="1"/>
    <col min="10705" max="10919" width="9.140625" style="169"/>
    <col min="10920" max="10920" width="1" style="169" customWidth="1"/>
    <col min="10921" max="10921" width="2.5703125" style="169" customWidth="1"/>
    <col min="10922" max="10922" width="1" style="169" customWidth="1"/>
    <col min="10923" max="10923" width="20.42578125" style="169" customWidth="1"/>
    <col min="10924" max="10925" width="0.5703125" style="169" customWidth="1"/>
    <col min="10926" max="10926" width="5" style="169" customWidth="1"/>
    <col min="10927" max="10927" width="0.42578125" style="169" customWidth="1"/>
    <col min="10928" max="10928" width="5" style="169" customWidth="1"/>
    <col min="10929" max="10929" width="4.28515625" style="169" customWidth="1"/>
    <col min="10930" max="10930" width="5" style="169" customWidth="1"/>
    <col min="10931" max="10931" width="4.42578125" style="169" customWidth="1"/>
    <col min="10932" max="10933" width="5" style="169" customWidth="1"/>
    <col min="10934" max="10934" width="5.28515625" style="169" customWidth="1"/>
    <col min="10935" max="10935" width="4.85546875" style="169" customWidth="1"/>
    <col min="10936" max="10936" width="5" style="169" customWidth="1"/>
    <col min="10937" max="10937" width="5.28515625" style="169" customWidth="1"/>
    <col min="10938" max="10938" width="4.140625" style="169" customWidth="1"/>
    <col min="10939" max="10939" width="5" style="169" customWidth="1"/>
    <col min="10940" max="10941" width="5.42578125" style="169" customWidth="1"/>
    <col min="10942" max="10942" width="2.5703125" style="169" customWidth="1"/>
    <col min="10943" max="10943" width="1" style="169" customWidth="1"/>
    <col min="10944" max="10945" width="7.5703125" style="169" customWidth="1"/>
    <col min="10946" max="10946" width="1.85546875" style="169" customWidth="1"/>
    <col min="10947" max="10960" width="7.5703125" style="169" customWidth="1"/>
    <col min="10961" max="11175" width="9.140625" style="169"/>
    <col min="11176" max="11176" width="1" style="169" customWidth="1"/>
    <col min="11177" max="11177" width="2.5703125" style="169" customWidth="1"/>
    <col min="11178" max="11178" width="1" style="169" customWidth="1"/>
    <col min="11179" max="11179" width="20.42578125" style="169" customWidth="1"/>
    <col min="11180" max="11181" width="0.5703125" style="169" customWidth="1"/>
    <col min="11182" max="11182" width="5" style="169" customWidth="1"/>
    <col min="11183" max="11183" width="0.42578125" style="169" customWidth="1"/>
    <col min="11184" max="11184" width="5" style="169" customWidth="1"/>
    <col min="11185" max="11185" width="4.28515625" style="169" customWidth="1"/>
    <col min="11186" max="11186" width="5" style="169" customWidth="1"/>
    <col min="11187" max="11187" width="4.42578125" style="169" customWidth="1"/>
    <col min="11188" max="11189" width="5" style="169" customWidth="1"/>
    <col min="11190" max="11190" width="5.28515625" style="169" customWidth="1"/>
    <col min="11191" max="11191" width="4.85546875" style="169" customWidth="1"/>
    <col min="11192" max="11192" width="5" style="169" customWidth="1"/>
    <col min="11193" max="11193" width="5.28515625" style="169" customWidth="1"/>
    <col min="11194" max="11194" width="4.140625" style="169" customWidth="1"/>
    <col min="11195" max="11195" width="5" style="169" customWidth="1"/>
    <col min="11196" max="11197" width="5.42578125" style="169" customWidth="1"/>
    <col min="11198" max="11198" width="2.5703125" style="169" customWidth="1"/>
    <col min="11199" max="11199" width="1" style="169" customWidth="1"/>
    <col min="11200" max="11201" width="7.5703125" style="169" customWidth="1"/>
    <col min="11202" max="11202" width="1.85546875" style="169" customWidth="1"/>
    <col min="11203" max="11216" width="7.5703125" style="169" customWidth="1"/>
    <col min="11217" max="11431" width="9.140625" style="169"/>
    <col min="11432" max="11432" width="1" style="169" customWidth="1"/>
    <col min="11433" max="11433" width="2.5703125" style="169" customWidth="1"/>
    <col min="11434" max="11434" width="1" style="169" customWidth="1"/>
    <col min="11435" max="11435" width="20.42578125" style="169" customWidth="1"/>
    <col min="11436" max="11437" width="0.5703125" style="169" customWidth="1"/>
    <col min="11438" max="11438" width="5" style="169" customWidth="1"/>
    <col min="11439" max="11439" width="0.42578125" style="169" customWidth="1"/>
    <col min="11440" max="11440" width="5" style="169" customWidth="1"/>
    <col min="11441" max="11441" width="4.28515625" style="169" customWidth="1"/>
    <col min="11442" max="11442" width="5" style="169" customWidth="1"/>
    <col min="11443" max="11443" width="4.42578125" style="169" customWidth="1"/>
    <col min="11444" max="11445" width="5" style="169" customWidth="1"/>
    <col min="11446" max="11446" width="5.28515625" style="169" customWidth="1"/>
    <col min="11447" max="11447" width="4.85546875" style="169" customWidth="1"/>
    <col min="11448" max="11448" width="5" style="169" customWidth="1"/>
    <col min="11449" max="11449" width="5.28515625" style="169" customWidth="1"/>
    <col min="11450" max="11450" width="4.140625" style="169" customWidth="1"/>
    <col min="11451" max="11451" width="5" style="169" customWidth="1"/>
    <col min="11452" max="11453" width="5.42578125" style="169" customWidth="1"/>
    <col min="11454" max="11454" width="2.5703125" style="169" customWidth="1"/>
    <col min="11455" max="11455" width="1" style="169" customWidth="1"/>
    <col min="11456" max="11457" width="7.5703125" style="169" customWidth="1"/>
    <col min="11458" max="11458" width="1.85546875" style="169" customWidth="1"/>
    <col min="11459" max="11472" width="7.5703125" style="169" customWidth="1"/>
    <col min="11473" max="11687" width="9.140625" style="169"/>
    <col min="11688" max="11688" width="1" style="169" customWidth="1"/>
    <col min="11689" max="11689" width="2.5703125" style="169" customWidth="1"/>
    <col min="11690" max="11690" width="1" style="169" customWidth="1"/>
    <col min="11691" max="11691" width="20.42578125" style="169" customWidth="1"/>
    <col min="11692" max="11693" width="0.5703125" style="169" customWidth="1"/>
    <col min="11694" max="11694" width="5" style="169" customWidth="1"/>
    <col min="11695" max="11695" width="0.42578125" style="169" customWidth="1"/>
    <col min="11696" max="11696" width="5" style="169" customWidth="1"/>
    <col min="11697" max="11697" width="4.28515625" style="169" customWidth="1"/>
    <col min="11698" max="11698" width="5" style="169" customWidth="1"/>
    <col min="11699" max="11699" width="4.42578125" style="169" customWidth="1"/>
    <col min="11700" max="11701" width="5" style="169" customWidth="1"/>
    <col min="11702" max="11702" width="5.28515625" style="169" customWidth="1"/>
    <col min="11703" max="11703" width="4.85546875" style="169" customWidth="1"/>
    <col min="11704" max="11704" width="5" style="169" customWidth="1"/>
    <col min="11705" max="11705" width="5.28515625" style="169" customWidth="1"/>
    <col min="11706" max="11706" width="4.140625" style="169" customWidth="1"/>
    <col min="11707" max="11707" width="5" style="169" customWidth="1"/>
    <col min="11708" max="11709" width="5.42578125" style="169" customWidth="1"/>
    <col min="11710" max="11710" width="2.5703125" style="169" customWidth="1"/>
    <col min="11711" max="11711" width="1" style="169" customWidth="1"/>
    <col min="11712" max="11713" width="7.5703125" style="169" customWidth="1"/>
    <col min="11714" max="11714" width="1.85546875" style="169" customWidth="1"/>
    <col min="11715" max="11728" width="7.5703125" style="169" customWidth="1"/>
    <col min="11729" max="11943" width="9.140625" style="169"/>
    <col min="11944" max="11944" width="1" style="169" customWidth="1"/>
    <col min="11945" max="11945" width="2.5703125" style="169" customWidth="1"/>
    <col min="11946" max="11946" width="1" style="169" customWidth="1"/>
    <col min="11947" max="11947" width="20.42578125" style="169" customWidth="1"/>
    <col min="11948" max="11949" width="0.5703125" style="169" customWidth="1"/>
    <col min="11950" max="11950" width="5" style="169" customWidth="1"/>
    <col min="11951" max="11951" width="0.42578125" style="169" customWidth="1"/>
    <col min="11952" max="11952" width="5" style="169" customWidth="1"/>
    <col min="11953" max="11953" width="4.28515625" style="169" customWidth="1"/>
    <col min="11954" max="11954" width="5" style="169" customWidth="1"/>
    <col min="11955" max="11955" width="4.42578125" style="169" customWidth="1"/>
    <col min="11956" max="11957" width="5" style="169" customWidth="1"/>
    <col min="11958" max="11958" width="5.28515625" style="169" customWidth="1"/>
    <col min="11959" max="11959" width="4.85546875" style="169" customWidth="1"/>
    <col min="11960" max="11960" width="5" style="169" customWidth="1"/>
    <col min="11961" max="11961" width="5.28515625" style="169" customWidth="1"/>
    <col min="11962" max="11962" width="4.140625" style="169" customWidth="1"/>
    <col min="11963" max="11963" width="5" style="169" customWidth="1"/>
    <col min="11964" max="11965" width="5.42578125" style="169" customWidth="1"/>
    <col min="11966" max="11966" width="2.5703125" style="169" customWidth="1"/>
    <col min="11967" max="11967" width="1" style="169" customWidth="1"/>
    <col min="11968" max="11969" width="7.5703125" style="169" customWidth="1"/>
    <col min="11970" max="11970" width="1.85546875" style="169" customWidth="1"/>
    <col min="11971" max="11984" width="7.5703125" style="169" customWidth="1"/>
    <col min="11985" max="12199" width="9.140625" style="169"/>
    <col min="12200" max="12200" width="1" style="169" customWidth="1"/>
    <col min="12201" max="12201" width="2.5703125" style="169" customWidth="1"/>
    <col min="12202" max="12202" width="1" style="169" customWidth="1"/>
    <col min="12203" max="12203" width="20.42578125" style="169" customWidth="1"/>
    <col min="12204" max="12205" width="0.5703125" style="169" customWidth="1"/>
    <col min="12206" max="12206" width="5" style="169" customWidth="1"/>
    <col min="12207" max="12207" width="0.42578125" style="169" customWidth="1"/>
    <col min="12208" max="12208" width="5" style="169" customWidth="1"/>
    <col min="12209" max="12209" width="4.28515625" style="169" customWidth="1"/>
    <col min="12210" max="12210" width="5" style="169" customWidth="1"/>
    <col min="12211" max="12211" width="4.42578125" style="169" customWidth="1"/>
    <col min="12212" max="12213" width="5" style="169" customWidth="1"/>
    <col min="12214" max="12214" width="5.28515625" style="169" customWidth="1"/>
    <col min="12215" max="12215" width="4.85546875" style="169" customWidth="1"/>
    <col min="12216" max="12216" width="5" style="169" customWidth="1"/>
    <col min="12217" max="12217" width="5.28515625" style="169" customWidth="1"/>
    <col min="12218" max="12218" width="4.140625" style="169" customWidth="1"/>
    <col min="12219" max="12219" width="5" style="169" customWidth="1"/>
    <col min="12220" max="12221" width="5.42578125" style="169" customWidth="1"/>
    <col min="12222" max="12222" width="2.5703125" style="169" customWidth="1"/>
    <col min="12223" max="12223" width="1" style="169" customWidth="1"/>
    <col min="12224" max="12225" width="7.5703125" style="169" customWidth="1"/>
    <col min="12226" max="12226" width="1.85546875" style="169" customWidth="1"/>
    <col min="12227" max="12240" width="7.5703125" style="169" customWidth="1"/>
    <col min="12241" max="12455" width="9.140625" style="169"/>
    <col min="12456" max="12456" width="1" style="169" customWidth="1"/>
    <col min="12457" max="12457" width="2.5703125" style="169" customWidth="1"/>
    <col min="12458" max="12458" width="1" style="169" customWidth="1"/>
    <col min="12459" max="12459" width="20.42578125" style="169" customWidth="1"/>
    <col min="12460" max="12461" width="0.5703125" style="169" customWidth="1"/>
    <col min="12462" max="12462" width="5" style="169" customWidth="1"/>
    <col min="12463" max="12463" width="0.42578125" style="169" customWidth="1"/>
    <col min="12464" max="12464" width="5" style="169" customWidth="1"/>
    <col min="12465" max="12465" width="4.28515625" style="169" customWidth="1"/>
    <col min="12466" max="12466" width="5" style="169" customWidth="1"/>
    <col min="12467" max="12467" width="4.42578125" style="169" customWidth="1"/>
    <col min="12468" max="12469" width="5" style="169" customWidth="1"/>
    <col min="12470" max="12470" width="5.28515625" style="169" customWidth="1"/>
    <col min="12471" max="12471" width="4.85546875" style="169" customWidth="1"/>
    <col min="12472" max="12472" width="5" style="169" customWidth="1"/>
    <col min="12473" max="12473" width="5.28515625" style="169" customWidth="1"/>
    <col min="12474" max="12474" width="4.140625" style="169" customWidth="1"/>
    <col min="12475" max="12475" width="5" style="169" customWidth="1"/>
    <col min="12476" max="12477" width="5.42578125" style="169" customWidth="1"/>
    <col min="12478" max="12478" width="2.5703125" style="169" customWidth="1"/>
    <col min="12479" max="12479" width="1" style="169" customWidth="1"/>
    <col min="12480" max="12481" width="7.5703125" style="169" customWidth="1"/>
    <col min="12482" max="12482" width="1.85546875" style="169" customWidth="1"/>
    <col min="12483" max="12496" width="7.5703125" style="169" customWidth="1"/>
    <col min="12497" max="12711" width="9.140625" style="169"/>
    <col min="12712" max="12712" width="1" style="169" customWidth="1"/>
    <col min="12713" max="12713" width="2.5703125" style="169" customWidth="1"/>
    <col min="12714" max="12714" width="1" style="169" customWidth="1"/>
    <col min="12715" max="12715" width="20.42578125" style="169" customWidth="1"/>
    <col min="12716" max="12717" width="0.5703125" style="169" customWidth="1"/>
    <col min="12718" max="12718" width="5" style="169" customWidth="1"/>
    <col min="12719" max="12719" width="0.42578125" style="169" customWidth="1"/>
    <col min="12720" max="12720" width="5" style="169" customWidth="1"/>
    <col min="12721" max="12721" width="4.28515625" style="169" customWidth="1"/>
    <col min="12722" max="12722" width="5" style="169" customWidth="1"/>
    <col min="12723" max="12723" width="4.42578125" style="169" customWidth="1"/>
    <col min="12724" max="12725" width="5" style="169" customWidth="1"/>
    <col min="12726" max="12726" width="5.28515625" style="169" customWidth="1"/>
    <col min="12727" max="12727" width="4.85546875" style="169" customWidth="1"/>
    <col min="12728" max="12728" width="5" style="169" customWidth="1"/>
    <col min="12729" max="12729" width="5.28515625" style="169" customWidth="1"/>
    <col min="12730" max="12730" width="4.140625" style="169" customWidth="1"/>
    <col min="12731" max="12731" width="5" style="169" customWidth="1"/>
    <col min="12732" max="12733" width="5.42578125" style="169" customWidth="1"/>
    <col min="12734" max="12734" width="2.5703125" style="169" customWidth="1"/>
    <col min="12735" max="12735" width="1" style="169" customWidth="1"/>
    <col min="12736" max="12737" width="7.5703125" style="169" customWidth="1"/>
    <col min="12738" max="12738" width="1.85546875" style="169" customWidth="1"/>
    <col min="12739" max="12752" width="7.5703125" style="169" customWidth="1"/>
    <col min="12753" max="12967" width="9.140625" style="169"/>
    <col min="12968" max="12968" width="1" style="169" customWidth="1"/>
    <col min="12969" max="12969" width="2.5703125" style="169" customWidth="1"/>
    <col min="12970" max="12970" width="1" style="169" customWidth="1"/>
    <col min="12971" max="12971" width="20.42578125" style="169" customWidth="1"/>
    <col min="12972" max="12973" width="0.5703125" style="169" customWidth="1"/>
    <col min="12974" max="12974" width="5" style="169" customWidth="1"/>
    <col min="12975" max="12975" width="0.42578125" style="169" customWidth="1"/>
    <col min="12976" max="12976" width="5" style="169" customWidth="1"/>
    <col min="12977" max="12977" width="4.28515625" style="169" customWidth="1"/>
    <col min="12978" max="12978" width="5" style="169" customWidth="1"/>
    <col min="12979" max="12979" width="4.42578125" style="169" customWidth="1"/>
    <col min="12980" max="12981" width="5" style="169" customWidth="1"/>
    <col min="12982" max="12982" width="5.28515625" style="169" customWidth="1"/>
    <col min="12983" max="12983" width="4.85546875" style="169" customWidth="1"/>
    <col min="12984" max="12984" width="5" style="169" customWidth="1"/>
    <col min="12985" max="12985" width="5.28515625" style="169" customWidth="1"/>
    <col min="12986" max="12986" width="4.140625" style="169" customWidth="1"/>
    <col min="12987" max="12987" width="5" style="169" customWidth="1"/>
    <col min="12988" max="12989" width="5.42578125" style="169" customWidth="1"/>
    <col min="12990" max="12990" width="2.5703125" style="169" customWidth="1"/>
    <col min="12991" max="12991" width="1" style="169" customWidth="1"/>
    <col min="12992" max="12993" width="7.5703125" style="169" customWidth="1"/>
    <col min="12994" max="12994" width="1.85546875" style="169" customWidth="1"/>
    <col min="12995" max="13008" width="7.5703125" style="169" customWidth="1"/>
    <col min="13009" max="13223" width="9.140625" style="169"/>
    <col min="13224" max="13224" width="1" style="169" customWidth="1"/>
    <col min="13225" max="13225" width="2.5703125" style="169" customWidth="1"/>
    <col min="13226" max="13226" width="1" style="169" customWidth="1"/>
    <col min="13227" max="13227" width="20.42578125" style="169" customWidth="1"/>
    <col min="13228" max="13229" width="0.5703125" style="169" customWidth="1"/>
    <col min="13230" max="13230" width="5" style="169" customWidth="1"/>
    <col min="13231" max="13231" width="0.42578125" style="169" customWidth="1"/>
    <col min="13232" max="13232" width="5" style="169" customWidth="1"/>
    <col min="13233" max="13233" width="4.28515625" style="169" customWidth="1"/>
    <col min="13234" max="13234" width="5" style="169" customWidth="1"/>
    <col min="13235" max="13235" width="4.42578125" style="169" customWidth="1"/>
    <col min="13236" max="13237" width="5" style="169" customWidth="1"/>
    <col min="13238" max="13238" width="5.28515625" style="169" customWidth="1"/>
    <col min="13239" max="13239" width="4.85546875" style="169" customWidth="1"/>
    <col min="13240" max="13240" width="5" style="169" customWidth="1"/>
    <col min="13241" max="13241" width="5.28515625" style="169" customWidth="1"/>
    <col min="13242" max="13242" width="4.140625" style="169" customWidth="1"/>
    <col min="13243" max="13243" width="5" style="169" customWidth="1"/>
    <col min="13244" max="13245" width="5.42578125" style="169" customWidth="1"/>
    <col min="13246" max="13246" width="2.5703125" style="169" customWidth="1"/>
    <col min="13247" max="13247" width="1" style="169" customWidth="1"/>
    <col min="13248" max="13249" width="7.5703125" style="169" customWidth="1"/>
    <col min="13250" max="13250" width="1.85546875" style="169" customWidth="1"/>
    <col min="13251" max="13264" width="7.5703125" style="169" customWidth="1"/>
    <col min="13265" max="13479" width="9.140625" style="169"/>
    <col min="13480" max="13480" width="1" style="169" customWidth="1"/>
    <col min="13481" max="13481" width="2.5703125" style="169" customWidth="1"/>
    <col min="13482" max="13482" width="1" style="169" customWidth="1"/>
    <col min="13483" max="13483" width="20.42578125" style="169" customWidth="1"/>
    <col min="13484" max="13485" width="0.5703125" style="169" customWidth="1"/>
    <col min="13486" max="13486" width="5" style="169" customWidth="1"/>
    <col min="13487" max="13487" width="0.42578125" style="169" customWidth="1"/>
    <col min="13488" max="13488" width="5" style="169" customWidth="1"/>
    <col min="13489" max="13489" width="4.28515625" style="169" customWidth="1"/>
    <col min="13490" max="13490" width="5" style="169" customWidth="1"/>
    <col min="13491" max="13491" width="4.42578125" style="169" customWidth="1"/>
    <col min="13492" max="13493" width="5" style="169" customWidth="1"/>
    <col min="13494" max="13494" width="5.28515625" style="169" customWidth="1"/>
    <col min="13495" max="13495" width="4.85546875" style="169" customWidth="1"/>
    <col min="13496" max="13496" width="5" style="169" customWidth="1"/>
    <col min="13497" max="13497" width="5.28515625" style="169" customWidth="1"/>
    <col min="13498" max="13498" width="4.140625" style="169" customWidth="1"/>
    <col min="13499" max="13499" width="5" style="169" customWidth="1"/>
    <col min="13500" max="13501" width="5.42578125" style="169" customWidth="1"/>
    <col min="13502" max="13502" width="2.5703125" style="169" customWidth="1"/>
    <col min="13503" max="13503" width="1" style="169" customWidth="1"/>
    <col min="13504" max="13505" width="7.5703125" style="169" customWidth="1"/>
    <col min="13506" max="13506" width="1.85546875" style="169" customWidth="1"/>
    <col min="13507" max="13520" width="7.5703125" style="169" customWidth="1"/>
    <col min="13521" max="13735" width="9.140625" style="169"/>
    <col min="13736" max="13736" width="1" style="169" customWidth="1"/>
    <col min="13737" max="13737" width="2.5703125" style="169" customWidth="1"/>
    <col min="13738" max="13738" width="1" style="169" customWidth="1"/>
    <col min="13739" max="13739" width="20.42578125" style="169" customWidth="1"/>
    <col min="13740" max="13741" width="0.5703125" style="169" customWidth="1"/>
    <col min="13742" max="13742" width="5" style="169" customWidth="1"/>
    <col min="13743" max="13743" width="0.42578125" style="169" customWidth="1"/>
    <col min="13744" max="13744" width="5" style="169" customWidth="1"/>
    <col min="13745" max="13745" width="4.28515625" style="169" customWidth="1"/>
    <col min="13746" max="13746" width="5" style="169" customWidth="1"/>
    <col min="13747" max="13747" width="4.42578125" style="169" customWidth="1"/>
    <col min="13748" max="13749" width="5" style="169" customWidth="1"/>
    <col min="13750" max="13750" width="5.28515625" style="169" customWidth="1"/>
    <col min="13751" max="13751" width="4.85546875" style="169" customWidth="1"/>
    <col min="13752" max="13752" width="5" style="169" customWidth="1"/>
    <col min="13753" max="13753" width="5.28515625" style="169" customWidth="1"/>
    <col min="13754" max="13754" width="4.140625" style="169" customWidth="1"/>
    <col min="13755" max="13755" width="5" style="169" customWidth="1"/>
    <col min="13756" max="13757" width="5.42578125" style="169" customWidth="1"/>
    <col min="13758" max="13758" width="2.5703125" style="169" customWidth="1"/>
    <col min="13759" max="13759" width="1" style="169" customWidth="1"/>
    <col min="13760" max="13761" width="7.5703125" style="169" customWidth="1"/>
    <col min="13762" max="13762" width="1.85546875" style="169" customWidth="1"/>
    <col min="13763" max="13776" width="7.5703125" style="169" customWidth="1"/>
    <col min="13777" max="13991" width="9.140625" style="169"/>
    <col min="13992" max="13992" width="1" style="169" customWidth="1"/>
    <col min="13993" max="13993" width="2.5703125" style="169" customWidth="1"/>
    <col min="13994" max="13994" width="1" style="169" customWidth="1"/>
    <col min="13995" max="13995" width="20.42578125" style="169" customWidth="1"/>
    <col min="13996" max="13997" width="0.5703125" style="169" customWidth="1"/>
    <col min="13998" max="13998" width="5" style="169" customWidth="1"/>
    <col min="13999" max="13999" width="0.42578125" style="169" customWidth="1"/>
    <col min="14000" max="14000" width="5" style="169" customWidth="1"/>
    <col min="14001" max="14001" width="4.28515625" style="169" customWidth="1"/>
    <col min="14002" max="14002" width="5" style="169" customWidth="1"/>
    <col min="14003" max="14003" width="4.42578125" style="169" customWidth="1"/>
    <col min="14004" max="14005" width="5" style="169" customWidth="1"/>
    <col min="14006" max="14006" width="5.28515625" style="169" customWidth="1"/>
    <col min="14007" max="14007" width="4.85546875" style="169" customWidth="1"/>
    <col min="14008" max="14008" width="5" style="169" customWidth="1"/>
    <col min="14009" max="14009" width="5.28515625" style="169" customWidth="1"/>
    <col min="14010" max="14010" width="4.140625" style="169" customWidth="1"/>
    <col min="14011" max="14011" width="5" style="169" customWidth="1"/>
    <col min="14012" max="14013" width="5.42578125" style="169" customWidth="1"/>
    <col min="14014" max="14014" width="2.5703125" style="169" customWidth="1"/>
    <col min="14015" max="14015" width="1" style="169" customWidth="1"/>
    <col min="14016" max="14017" width="7.5703125" style="169" customWidth="1"/>
    <col min="14018" max="14018" width="1.85546875" style="169" customWidth="1"/>
    <col min="14019" max="14032" width="7.5703125" style="169" customWidth="1"/>
    <col min="14033" max="14247" width="9.140625" style="169"/>
    <col min="14248" max="14248" width="1" style="169" customWidth="1"/>
    <col min="14249" max="14249" width="2.5703125" style="169" customWidth="1"/>
    <col min="14250" max="14250" width="1" style="169" customWidth="1"/>
    <col min="14251" max="14251" width="20.42578125" style="169" customWidth="1"/>
    <col min="14252" max="14253" width="0.5703125" style="169" customWidth="1"/>
    <col min="14254" max="14254" width="5" style="169" customWidth="1"/>
    <col min="14255" max="14255" width="0.42578125" style="169" customWidth="1"/>
    <col min="14256" max="14256" width="5" style="169" customWidth="1"/>
    <col min="14257" max="14257" width="4.28515625" style="169" customWidth="1"/>
    <col min="14258" max="14258" width="5" style="169" customWidth="1"/>
    <col min="14259" max="14259" width="4.42578125" style="169" customWidth="1"/>
    <col min="14260" max="14261" width="5" style="169" customWidth="1"/>
    <col min="14262" max="14262" width="5.28515625" style="169" customWidth="1"/>
    <col min="14263" max="14263" width="4.85546875" style="169" customWidth="1"/>
    <col min="14264" max="14264" width="5" style="169" customWidth="1"/>
    <col min="14265" max="14265" width="5.28515625" style="169" customWidth="1"/>
    <col min="14266" max="14266" width="4.140625" style="169" customWidth="1"/>
    <col min="14267" max="14267" width="5" style="169" customWidth="1"/>
    <col min="14268" max="14269" width="5.42578125" style="169" customWidth="1"/>
    <col min="14270" max="14270" width="2.5703125" style="169" customWidth="1"/>
    <col min="14271" max="14271" width="1" style="169" customWidth="1"/>
    <col min="14272" max="14273" width="7.5703125" style="169" customWidth="1"/>
    <col min="14274" max="14274" width="1.85546875" style="169" customWidth="1"/>
    <col min="14275" max="14288" width="7.5703125" style="169" customWidth="1"/>
    <col min="14289" max="14503" width="9.140625" style="169"/>
    <col min="14504" max="14504" width="1" style="169" customWidth="1"/>
    <col min="14505" max="14505" width="2.5703125" style="169" customWidth="1"/>
    <col min="14506" max="14506" width="1" style="169" customWidth="1"/>
    <col min="14507" max="14507" width="20.42578125" style="169" customWidth="1"/>
    <col min="14508" max="14509" width="0.5703125" style="169" customWidth="1"/>
    <col min="14510" max="14510" width="5" style="169" customWidth="1"/>
    <col min="14511" max="14511" width="0.42578125" style="169" customWidth="1"/>
    <col min="14512" max="14512" width="5" style="169" customWidth="1"/>
    <col min="14513" max="14513" width="4.28515625" style="169" customWidth="1"/>
    <col min="14514" max="14514" width="5" style="169" customWidth="1"/>
    <col min="14515" max="14515" width="4.42578125" style="169" customWidth="1"/>
    <col min="14516" max="14517" width="5" style="169" customWidth="1"/>
    <col min="14518" max="14518" width="5.28515625" style="169" customWidth="1"/>
    <col min="14519" max="14519" width="4.85546875" style="169" customWidth="1"/>
    <col min="14520" max="14520" width="5" style="169" customWidth="1"/>
    <col min="14521" max="14521" width="5.28515625" style="169" customWidth="1"/>
    <col min="14522" max="14522" width="4.140625" style="169" customWidth="1"/>
    <col min="14523" max="14523" width="5" style="169" customWidth="1"/>
    <col min="14524" max="14525" width="5.42578125" style="169" customWidth="1"/>
    <col min="14526" max="14526" width="2.5703125" style="169" customWidth="1"/>
    <col min="14527" max="14527" width="1" style="169" customWidth="1"/>
    <col min="14528" max="14529" width="7.5703125" style="169" customWidth="1"/>
    <col min="14530" max="14530" width="1.85546875" style="169" customWidth="1"/>
    <col min="14531" max="14544" width="7.5703125" style="169" customWidth="1"/>
    <col min="14545" max="14759" width="9.140625" style="169"/>
    <col min="14760" max="14760" width="1" style="169" customWidth="1"/>
    <col min="14761" max="14761" width="2.5703125" style="169" customWidth="1"/>
    <col min="14762" max="14762" width="1" style="169" customWidth="1"/>
    <col min="14763" max="14763" width="20.42578125" style="169" customWidth="1"/>
    <col min="14764" max="14765" width="0.5703125" style="169" customWidth="1"/>
    <col min="14766" max="14766" width="5" style="169" customWidth="1"/>
    <col min="14767" max="14767" width="0.42578125" style="169" customWidth="1"/>
    <col min="14768" max="14768" width="5" style="169" customWidth="1"/>
    <col min="14769" max="14769" width="4.28515625" style="169" customWidth="1"/>
    <col min="14770" max="14770" width="5" style="169" customWidth="1"/>
    <col min="14771" max="14771" width="4.42578125" style="169" customWidth="1"/>
    <col min="14772" max="14773" width="5" style="169" customWidth="1"/>
    <col min="14774" max="14774" width="5.28515625" style="169" customWidth="1"/>
    <col min="14775" max="14775" width="4.85546875" style="169" customWidth="1"/>
    <col min="14776" max="14776" width="5" style="169" customWidth="1"/>
    <col min="14777" max="14777" width="5.28515625" style="169" customWidth="1"/>
    <col min="14778" max="14778" width="4.140625" style="169" customWidth="1"/>
    <col min="14779" max="14779" width="5" style="169" customWidth="1"/>
    <col min="14780" max="14781" width="5.42578125" style="169" customWidth="1"/>
    <col min="14782" max="14782" width="2.5703125" style="169" customWidth="1"/>
    <col min="14783" max="14783" width="1" style="169" customWidth="1"/>
    <col min="14784" max="14785" width="7.5703125" style="169" customWidth="1"/>
    <col min="14786" max="14786" width="1.85546875" style="169" customWidth="1"/>
    <col min="14787" max="14800" width="7.5703125" style="169" customWidth="1"/>
    <col min="14801" max="15015" width="9.140625" style="169"/>
    <col min="15016" max="15016" width="1" style="169" customWidth="1"/>
    <col min="15017" max="15017" width="2.5703125" style="169" customWidth="1"/>
    <col min="15018" max="15018" width="1" style="169" customWidth="1"/>
    <col min="15019" max="15019" width="20.42578125" style="169" customWidth="1"/>
    <col min="15020" max="15021" width="0.5703125" style="169" customWidth="1"/>
    <col min="15022" max="15022" width="5" style="169" customWidth="1"/>
    <col min="15023" max="15023" width="0.42578125" style="169" customWidth="1"/>
    <col min="15024" max="15024" width="5" style="169" customWidth="1"/>
    <col min="15025" max="15025" width="4.28515625" style="169" customWidth="1"/>
    <col min="15026" max="15026" width="5" style="169" customWidth="1"/>
    <col min="15027" max="15027" width="4.42578125" style="169" customWidth="1"/>
    <col min="15028" max="15029" width="5" style="169" customWidth="1"/>
    <col min="15030" max="15030" width="5.28515625" style="169" customWidth="1"/>
    <col min="15031" max="15031" width="4.85546875" style="169" customWidth="1"/>
    <col min="15032" max="15032" width="5" style="169" customWidth="1"/>
    <col min="15033" max="15033" width="5.28515625" style="169" customWidth="1"/>
    <col min="15034" max="15034" width="4.140625" style="169" customWidth="1"/>
    <col min="15035" max="15035" width="5" style="169" customWidth="1"/>
    <col min="15036" max="15037" width="5.42578125" style="169" customWidth="1"/>
    <col min="15038" max="15038" width="2.5703125" style="169" customWidth="1"/>
    <col min="15039" max="15039" width="1" style="169" customWidth="1"/>
    <col min="15040" max="15041" width="7.5703125" style="169" customWidth="1"/>
    <col min="15042" max="15042" width="1.85546875" style="169" customWidth="1"/>
    <col min="15043" max="15056" width="7.5703125" style="169" customWidth="1"/>
    <col min="15057" max="15271" width="9.140625" style="169"/>
    <col min="15272" max="15272" width="1" style="169" customWidth="1"/>
    <col min="15273" max="15273" width="2.5703125" style="169" customWidth="1"/>
    <col min="15274" max="15274" width="1" style="169" customWidth="1"/>
    <col min="15275" max="15275" width="20.42578125" style="169" customWidth="1"/>
    <col min="15276" max="15277" width="0.5703125" style="169" customWidth="1"/>
    <col min="15278" max="15278" width="5" style="169" customWidth="1"/>
    <col min="15279" max="15279" width="0.42578125" style="169" customWidth="1"/>
    <col min="15280" max="15280" width="5" style="169" customWidth="1"/>
    <col min="15281" max="15281" width="4.28515625" style="169" customWidth="1"/>
    <col min="15282" max="15282" width="5" style="169" customWidth="1"/>
    <col min="15283" max="15283" width="4.42578125" style="169" customWidth="1"/>
    <col min="15284" max="15285" width="5" style="169" customWidth="1"/>
    <col min="15286" max="15286" width="5.28515625" style="169" customWidth="1"/>
    <col min="15287" max="15287" width="4.85546875" style="169" customWidth="1"/>
    <col min="15288" max="15288" width="5" style="169" customWidth="1"/>
    <col min="15289" max="15289" width="5.28515625" style="169" customWidth="1"/>
    <col min="15290" max="15290" width="4.140625" style="169" customWidth="1"/>
    <col min="15291" max="15291" width="5" style="169" customWidth="1"/>
    <col min="15292" max="15293" width="5.42578125" style="169" customWidth="1"/>
    <col min="15294" max="15294" width="2.5703125" style="169" customWidth="1"/>
    <col min="15295" max="15295" width="1" style="169" customWidth="1"/>
    <col min="15296" max="15297" width="7.5703125" style="169" customWidth="1"/>
    <col min="15298" max="15298" width="1.85546875" style="169" customWidth="1"/>
    <col min="15299" max="15312" width="7.5703125" style="169" customWidth="1"/>
    <col min="15313" max="15527" width="9.140625" style="169"/>
    <col min="15528" max="15528" width="1" style="169" customWidth="1"/>
    <col min="15529" max="15529" width="2.5703125" style="169" customWidth="1"/>
    <col min="15530" max="15530" width="1" style="169" customWidth="1"/>
    <col min="15531" max="15531" width="20.42578125" style="169" customWidth="1"/>
    <col min="15532" max="15533" width="0.5703125" style="169" customWidth="1"/>
    <col min="15534" max="15534" width="5" style="169" customWidth="1"/>
    <col min="15535" max="15535" width="0.42578125" style="169" customWidth="1"/>
    <col min="15536" max="15536" width="5" style="169" customWidth="1"/>
    <col min="15537" max="15537" width="4.28515625" style="169" customWidth="1"/>
    <col min="15538" max="15538" width="5" style="169" customWidth="1"/>
    <col min="15539" max="15539" width="4.42578125" style="169" customWidth="1"/>
    <col min="15540" max="15541" width="5" style="169" customWidth="1"/>
    <col min="15542" max="15542" width="5.28515625" style="169" customWidth="1"/>
    <col min="15543" max="15543" width="4.85546875" style="169" customWidth="1"/>
    <col min="15544" max="15544" width="5" style="169" customWidth="1"/>
    <col min="15545" max="15545" width="5.28515625" style="169" customWidth="1"/>
    <col min="15546" max="15546" width="4.140625" style="169" customWidth="1"/>
    <col min="15547" max="15547" width="5" style="169" customWidth="1"/>
    <col min="15548" max="15549" width="5.42578125" style="169" customWidth="1"/>
    <col min="15550" max="15550" width="2.5703125" style="169" customWidth="1"/>
    <col min="15551" max="15551" width="1" style="169" customWidth="1"/>
    <col min="15552" max="15553" width="7.5703125" style="169" customWidth="1"/>
    <col min="15554" max="15554" width="1.85546875" style="169" customWidth="1"/>
    <col min="15555" max="15568" width="7.5703125" style="169" customWidth="1"/>
    <col min="15569" max="15783" width="9.140625" style="169"/>
    <col min="15784" max="15784" width="1" style="169" customWidth="1"/>
    <col min="15785" max="15785" width="2.5703125" style="169" customWidth="1"/>
    <col min="15786" max="15786" width="1" style="169" customWidth="1"/>
    <col min="15787" max="15787" width="20.42578125" style="169" customWidth="1"/>
    <col min="15788" max="15789" width="0.5703125" style="169" customWidth="1"/>
    <col min="15790" max="15790" width="5" style="169" customWidth="1"/>
    <col min="15791" max="15791" width="0.42578125" style="169" customWidth="1"/>
    <col min="15792" max="15792" width="5" style="169" customWidth="1"/>
    <col min="15793" max="15793" width="4.28515625" style="169" customWidth="1"/>
    <col min="15794" max="15794" width="5" style="169" customWidth="1"/>
    <col min="15795" max="15795" width="4.42578125" style="169" customWidth="1"/>
    <col min="15796" max="15797" width="5" style="169" customWidth="1"/>
    <col min="15798" max="15798" width="5.28515625" style="169" customWidth="1"/>
    <col min="15799" max="15799" width="4.85546875" style="169" customWidth="1"/>
    <col min="15800" max="15800" width="5" style="169" customWidth="1"/>
    <col min="15801" max="15801" width="5.28515625" style="169" customWidth="1"/>
    <col min="15802" max="15802" width="4.140625" style="169" customWidth="1"/>
    <col min="15803" max="15803" width="5" style="169" customWidth="1"/>
    <col min="15804" max="15805" width="5.42578125" style="169" customWidth="1"/>
    <col min="15806" max="15806" width="2.5703125" style="169" customWidth="1"/>
    <col min="15807" max="15807" width="1" style="169" customWidth="1"/>
    <col min="15808" max="15809" width="7.5703125" style="169" customWidth="1"/>
    <col min="15810" max="15810" width="1.85546875" style="169" customWidth="1"/>
    <col min="15811" max="15824" width="7.5703125" style="169" customWidth="1"/>
    <col min="15825" max="16039" width="9.140625" style="169"/>
    <col min="16040" max="16040" width="1" style="169" customWidth="1"/>
    <col min="16041" max="16041" width="2.5703125" style="169" customWidth="1"/>
    <col min="16042" max="16042" width="1" style="169" customWidth="1"/>
    <col min="16043" max="16043" width="20.42578125" style="169" customWidth="1"/>
    <col min="16044" max="16045" width="0.5703125" style="169" customWidth="1"/>
    <col min="16046" max="16046" width="5" style="169" customWidth="1"/>
    <col min="16047" max="16047" width="0.42578125" style="169" customWidth="1"/>
    <col min="16048" max="16048" width="5" style="169" customWidth="1"/>
    <col min="16049" max="16049" width="4.28515625" style="169" customWidth="1"/>
    <col min="16050" max="16050" width="5" style="169" customWidth="1"/>
    <col min="16051" max="16051" width="4.42578125" style="169" customWidth="1"/>
    <col min="16052" max="16053" width="5" style="169" customWidth="1"/>
    <col min="16054" max="16054" width="5.28515625" style="169" customWidth="1"/>
    <col min="16055" max="16055" width="4.85546875" style="169" customWidth="1"/>
    <col min="16056" max="16056" width="5" style="169" customWidth="1"/>
    <col min="16057" max="16057" width="5.28515625" style="169" customWidth="1"/>
    <col min="16058" max="16058" width="4.140625" style="169" customWidth="1"/>
    <col min="16059" max="16059" width="5" style="169" customWidth="1"/>
    <col min="16060" max="16061" width="5.42578125" style="169" customWidth="1"/>
    <col min="16062" max="16062" width="2.5703125" style="169" customWidth="1"/>
    <col min="16063" max="16063" width="1" style="169" customWidth="1"/>
    <col min="16064" max="16065" width="7.5703125" style="169" customWidth="1"/>
    <col min="16066" max="16066" width="1.85546875" style="169" customWidth="1"/>
    <col min="16067" max="16080" width="7.5703125" style="169" customWidth="1"/>
    <col min="16081" max="16384" width="9.140625" style="169"/>
  </cols>
  <sheetData>
    <row r="1" spans="1:33">
      <c r="A1" s="168"/>
      <c r="B1" s="1601" t="s">
        <v>399</v>
      </c>
      <c r="C1" s="1601"/>
      <c r="D1" s="1601"/>
      <c r="E1" s="1601"/>
      <c r="F1" s="1601"/>
      <c r="G1" s="1601"/>
      <c r="H1" s="1601"/>
      <c r="I1" s="1601"/>
      <c r="J1" s="1601"/>
      <c r="K1" s="1601"/>
      <c r="L1" s="1601"/>
      <c r="M1" s="1295"/>
      <c r="N1" s="553"/>
      <c r="O1" s="553"/>
      <c r="P1" s="553"/>
      <c r="Q1" s="553"/>
      <c r="R1" s="553"/>
      <c r="S1" s="553"/>
      <c r="T1" s="553"/>
      <c r="U1" s="553"/>
      <c r="V1" s="553"/>
      <c r="W1" s="553"/>
      <c r="X1" s="553"/>
      <c r="Y1" s="553"/>
      <c r="Z1" s="553"/>
      <c r="AA1" s="553"/>
      <c r="AB1" s="553"/>
      <c r="AC1" s="553"/>
      <c r="AD1" s="553"/>
    </row>
    <row r="2" spans="1:33">
      <c r="A2" s="168"/>
      <c r="B2" s="1602"/>
      <c r="C2" s="1602"/>
      <c r="D2" s="1602"/>
      <c r="E2" s="1294"/>
      <c r="F2" s="1294"/>
      <c r="G2" s="1294"/>
      <c r="H2" s="1294"/>
      <c r="I2" s="1294"/>
      <c r="J2" s="1294"/>
      <c r="K2" s="1294"/>
      <c r="L2" s="1294"/>
      <c r="M2" s="1294"/>
      <c r="N2" s="1294"/>
      <c r="O2" s="1294"/>
      <c r="P2" s="1294"/>
      <c r="Q2" s="1294"/>
      <c r="R2" s="1602"/>
      <c r="S2" s="1602"/>
      <c r="T2" s="1602"/>
      <c r="U2" s="1602"/>
      <c r="V2" s="1602"/>
      <c r="W2" s="1602"/>
      <c r="X2" s="1602"/>
      <c r="Y2" s="1602"/>
      <c r="Z2" s="1602"/>
      <c r="AA2" s="1294"/>
      <c r="AB2" s="1294"/>
      <c r="AC2" s="554"/>
      <c r="AD2" s="1189"/>
    </row>
    <row r="3" spans="1:33" ht="13.5" thickBot="1">
      <c r="A3" s="168"/>
      <c r="B3" s="492"/>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293" t="s">
        <v>75</v>
      </c>
      <c r="AC3" s="555"/>
      <c r="AD3" s="1189"/>
    </row>
    <row r="4" spans="1:33" ht="13.5" thickBot="1">
      <c r="A4" s="168"/>
      <c r="B4" s="492"/>
      <c r="C4" s="1597" t="s">
        <v>517</v>
      </c>
      <c r="D4" s="1598"/>
      <c r="E4" s="1598"/>
      <c r="F4" s="1598"/>
      <c r="G4" s="1598"/>
      <c r="H4" s="1598"/>
      <c r="I4" s="1598"/>
      <c r="J4" s="1598"/>
      <c r="K4" s="1598"/>
      <c r="L4" s="1598"/>
      <c r="M4" s="1598"/>
      <c r="N4" s="1598"/>
      <c r="O4" s="1598"/>
      <c r="P4" s="1598"/>
      <c r="Q4" s="1598"/>
      <c r="R4" s="1598"/>
      <c r="S4" s="1598"/>
      <c r="T4" s="1598"/>
      <c r="U4" s="1598"/>
      <c r="V4" s="1598"/>
      <c r="W4" s="1598"/>
      <c r="X4" s="1598"/>
      <c r="Y4" s="1598"/>
      <c r="Z4" s="1598"/>
      <c r="AA4" s="1598"/>
      <c r="AB4" s="1599"/>
      <c r="AC4" s="555"/>
      <c r="AD4" s="1189"/>
    </row>
    <row r="5" spans="1:33" s="1074" customFormat="1" ht="2.25" customHeight="1">
      <c r="A5" s="1069"/>
      <c r="B5" s="1070"/>
      <c r="C5" s="1071"/>
      <c r="D5" s="1071"/>
      <c r="E5" s="1071"/>
      <c r="F5" s="1071"/>
      <c r="G5" s="1071"/>
      <c r="H5" s="1071"/>
      <c r="I5" s="1071"/>
      <c r="J5" s="1071"/>
      <c r="K5" s="1071"/>
      <c r="L5" s="1071"/>
      <c r="M5" s="1071"/>
      <c r="N5" s="1072"/>
      <c r="O5" s="1072"/>
      <c r="P5" s="1072"/>
      <c r="Q5" s="1072"/>
      <c r="R5" s="1072"/>
      <c r="S5" s="1072"/>
      <c r="T5" s="1072"/>
      <c r="U5" s="1072"/>
      <c r="V5" s="1073"/>
      <c r="W5" s="1073"/>
      <c r="X5" s="1073"/>
      <c r="Y5" s="1073"/>
      <c r="Z5" s="1073"/>
      <c r="AA5" s="1073"/>
      <c r="AB5" s="1073"/>
      <c r="AC5" s="555"/>
      <c r="AD5" s="1073"/>
      <c r="AF5" s="1125"/>
    </row>
    <row r="6" spans="1:33" s="1074" customFormat="1" ht="11.25" customHeight="1">
      <c r="A6" s="1069"/>
      <c r="B6" s="1070"/>
      <c r="C6" s="1071"/>
      <c r="D6" s="1071"/>
      <c r="E6" s="1071"/>
      <c r="F6" s="1603">
        <v>2008</v>
      </c>
      <c r="G6" s="1603"/>
      <c r="H6" s="1603"/>
      <c r="I6" s="1603"/>
      <c r="J6" s="1603"/>
      <c r="K6" s="1296"/>
      <c r="L6" s="1603">
        <v>2009</v>
      </c>
      <c r="M6" s="1603"/>
      <c r="N6" s="1603"/>
      <c r="O6" s="1603"/>
      <c r="P6" s="1603"/>
      <c r="Q6" s="1296"/>
      <c r="R6" s="1603">
        <v>2010</v>
      </c>
      <c r="S6" s="1603"/>
      <c r="T6" s="1603"/>
      <c r="U6" s="1603"/>
      <c r="V6" s="1603"/>
      <c r="W6" s="1296"/>
      <c r="X6" s="1603">
        <v>2011</v>
      </c>
      <c r="Y6" s="1603"/>
      <c r="Z6" s="1603"/>
      <c r="AA6" s="1603"/>
      <c r="AB6" s="1603"/>
      <c r="AC6" s="555"/>
      <c r="AD6" s="1073"/>
      <c r="AF6" s="1125"/>
    </row>
    <row r="7" spans="1:33" s="1074" customFormat="1" ht="11.25" customHeight="1">
      <c r="A7" s="1069"/>
      <c r="B7" s="1070"/>
      <c r="C7" s="1595"/>
      <c r="D7" s="1595"/>
      <c r="E7" s="1126"/>
      <c r="F7" s="1363" t="s">
        <v>70</v>
      </c>
      <c r="G7" s="1298"/>
      <c r="H7" s="1363" t="s">
        <v>513</v>
      </c>
      <c r="I7" s="1299"/>
      <c r="J7" s="1297" t="s">
        <v>514</v>
      </c>
      <c r="K7" s="1300"/>
      <c r="L7" s="1363" t="s">
        <v>70</v>
      </c>
      <c r="M7" s="1298"/>
      <c r="N7" s="1363" t="s">
        <v>513</v>
      </c>
      <c r="O7" s="1299"/>
      <c r="P7" s="1363" t="s">
        <v>514</v>
      </c>
      <c r="Q7" s="1300"/>
      <c r="R7" s="1363" t="s">
        <v>70</v>
      </c>
      <c r="S7" s="1298"/>
      <c r="T7" s="1363" t="s">
        <v>513</v>
      </c>
      <c r="U7" s="1299"/>
      <c r="V7" s="1363" t="s">
        <v>514</v>
      </c>
      <c r="W7" s="1300"/>
      <c r="X7" s="1363" t="s">
        <v>70</v>
      </c>
      <c r="Y7" s="1298"/>
      <c r="Z7" s="1363" t="s">
        <v>513</v>
      </c>
      <c r="AA7" s="1299"/>
      <c r="AB7" s="1363" t="s">
        <v>514</v>
      </c>
      <c r="AC7" s="555"/>
      <c r="AD7" s="1073"/>
      <c r="AF7" s="1125"/>
      <c r="AG7" s="1127"/>
    </row>
    <row r="8" spans="1:33" s="1077" customFormat="1" ht="13.5" customHeight="1">
      <c r="A8" s="1075"/>
      <c r="B8" s="1076"/>
      <c r="C8" s="1596" t="s">
        <v>70</v>
      </c>
      <c r="D8" s="1596"/>
      <c r="E8" s="1124"/>
      <c r="F8" s="1301">
        <v>239787</v>
      </c>
      <c r="G8" s="1301"/>
      <c r="H8" s="1301">
        <v>181107</v>
      </c>
      <c r="I8" s="1301"/>
      <c r="J8" s="1301">
        <v>58680</v>
      </c>
      <c r="K8" s="1301"/>
      <c r="L8" s="1301">
        <v>217176</v>
      </c>
      <c r="M8" s="1301"/>
      <c r="N8" s="1301">
        <v>162105</v>
      </c>
      <c r="O8" s="1301"/>
      <c r="P8" s="1301">
        <v>55071</v>
      </c>
      <c r="Q8" s="1301"/>
      <c r="R8" s="1301">
        <v>215424</v>
      </c>
      <c r="S8" s="1301"/>
      <c r="T8" s="1301">
        <v>160417</v>
      </c>
      <c r="U8" s="1301"/>
      <c r="V8" s="1302">
        <v>55007</v>
      </c>
      <c r="W8" s="1303">
        <v>0</v>
      </c>
      <c r="X8" s="1302">
        <v>208986.99999998402</v>
      </c>
      <c r="Y8" s="1302"/>
      <c r="Z8" s="1302">
        <v>151999.47317150101</v>
      </c>
      <c r="AA8" s="1302"/>
      <c r="AB8" s="1302">
        <v>56987.526828497677</v>
      </c>
      <c r="AC8" s="555"/>
      <c r="AD8" s="1191"/>
      <c r="AG8" s="1134"/>
    </row>
    <row r="9" spans="1:33" s="1077" customFormat="1" ht="10.5" customHeight="1">
      <c r="A9" s="1075"/>
      <c r="B9" s="1076"/>
      <c r="C9" s="121" t="s">
        <v>64</v>
      </c>
      <c r="D9" s="121"/>
      <c r="E9" s="1078"/>
      <c r="F9" s="1304">
        <v>27339</v>
      </c>
      <c r="G9" s="1304"/>
      <c r="H9" s="1304">
        <v>20907</v>
      </c>
      <c r="I9" s="1305"/>
      <c r="J9" s="1304">
        <v>6432</v>
      </c>
      <c r="K9" s="1304"/>
      <c r="L9" s="1304">
        <v>22890</v>
      </c>
      <c r="M9" s="1304"/>
      <c r="N9" s="1304">
        <v>17303</v>
      </c>
      <c r="O9" s="1304"/>
      <c r="P9" s="1304">
        <v>5587</v>
      </c>
      <c r="Q9" s="1304"/>
      <c r="R9" s="1304">
        <v>23943</v>
      </c>
      <c r="S9" s="1304"/>
      <c r="T9" s="1304">
        <v>18227</v>
      </c>
      <c r="U9" s="1304"/>
      <c r="V9" s="1304">
        <v>5716</v>
      </c>
      <c r="W9" s="1087"/>
      <c r="X9" s="1304">
        <v>22467.875743018725</v>
      </c>
      <c r="Y9" s="1304"/>
      <c r="Z9" s="1304">
        <v>16868.331255851572</v>
      </c>
      <c r="AA9" s="1304"/>
      <c r="AB9" s="1304">
        <v>5599.5444871675681</v>
      </c>
      <c r="AC9" s="555"/>
      <c r="AD9" s="1191"/>
    </row>
    <row r="10" spans="1:33" s="1077" customFormat="1" ht="10.5" customHeight="1">
      <c r="A10" s="1075"/>
      <c r="B10" s="1076"/>
      <c r="C10" s="121" t="s">
        <v>57</v>
      </c>
      <c r="D10" s="121"/>
      <c r="E10" s="1078"/>
      <c r="F10" s="1304">
        <v>1482</v>
      </c>
      <c r="G10" s="1304"/>
      <c r="H10" s="1304">
        <v>1174</v>
      </c>
      <c r="I10" s="1305"/>
      <c r="J10" s="1304">
        <v>308</v>
      </c>
      <c r="K10" s="1304"/>
      <c r="L10" s="1304">
        <v>1344</v>
      </c>
      <c r="M10" s="1304"/>
      <c r="N10" s="1304">
        <v>1025</v>
      </c>
      <c r="O10" s="1304"/>
      <c r="P10" s="1304">
        <v>319</v>
      </c>
      <c r="Q10" s="1304"/>
      <c r="R10" s="1304">
        <v>1593</v>
      </c>
      <c r="S10" s="1304"/>
      <c r="T10" s="1304">
        <v>1175</v>
      </c>
      <c r="U10" s="1304"/>
      <c r="V10" s="1304">
        <v>418</v>
      </c>
      <c r="W10" s="1087"/>
      <c r="X10" s="1304">
        <v>1491.3942440511273</v>
      </c>
      <c r="Y10" s="1304"/>
      <c r="Z10" s="1304">
        <v>1109.4753340777559</v>
      </c>
      <c r="AA10" s="1304"/>
      <c r="AB10" s="1304">
        <v>381.91890997337185</v>
      </c>
      <c r="AC10" s="555"/>
      <c r="AD10" s="1191"/>
    </row>
    <row r="11" spans="1:33" s="1125" customFormat="1" ht="10.5" customHeight="1">
      <c r="A11" s="1129"/>
      <c r="B11" s="1070"/>
      <c r="C11" s="121" t="s">
        <v>66</v>
      </c>
      <c r="D11" s="121"/>
      <c r="E11" s="1130"/>
      <c r="F11" s="1304">
        <v>21618</v>
      </c>
      <c r="G11" s="1304"/>
      <c r="H11" s="1304">
        <v>17405</v>
      </c>
      <c r="I11" s="1305"/>
      <c r="J11" s="1304">
        <v>4213</v>
      </c>
      <c r="K11" s="1304"/>
      <c r="L11" s="1304">
        <v>19879</v>
      </c>
      <c r="M11" s="1304"/>
      <c r="N11" s="1304">
        <v>16084</v>
      </c>
      <c r="O11" s="1304"/>
      <c r="P11" s="1304">
        <v>3795</v>
      </c>
      <c r="Q11" s="1304"/>
      <c r="R11" s="1304">
        <v>22170</v>
      </c>
      <c r="S11" s="1304"/>
      <c r="T11" s="1304">
        <v>18053</v>
      </c>
      <c r="U11" s="1304"/>
      <c r="V11" s="1304">
        <v>4117</v>
      </c>
      <c r="W11" s="1087"/>
      <c r="X11" s="1304">
        <v>19523.743315659605</v>
      </c>
      <c r="Y11" s="1304"/>
      <c r="Z11" s="1304">
        <v>15419.818726317177</v>
      </c>
      <c r="AA11" s="1304"/>
      <c r="AB11" s="1304">
        <v>4103.9245893426678</v>
      </c>
      <c r="AC11" s="1131"/>
      <c r="AD11" s="1193"/>
    </row>
    <row r="12" spans="1:33" s="1125" customFormat="1" ht="10.5" customHeight="1">
      <c r="A12" s="1129"/>
      <c r="B12" s="1070"/>
      <c r="C12" s="121" t="s">
        <v>68</v>
      </c>
      <c r="D12" s="121"/>
      <c r="E12" s="1130"/>
      <c r="F12" s="1304">
        <v>1463</v>
      </c>
      <c r="G12" s="1304"/>
      <c r="H12" s="1304">
        <v>1132</v>
      </c>
      <c r="I12" s="1305"/>
      <c r="J12" s="1304">
        <v>331</v>
      </c>
      <c r="K12" s="1304"/>
      <c r="L12" s="1304">
        <v>1627</v>
      </c>
      <c r="M12" s="1304"/>
      <c r="N12" s="1304">
        <v>1239</v>
      </c>
      <c r="O12" s="1304"/>
      <c r="P12" s="1304">
        <v>388</v>
      </c>
      <c r="Q12" s="1304"/>
      <c r="R12" s="1304">
        <v>1676</v>
      </c>
      <c r="S12" s="1304"/>
      <c r="T12" s="1304">
        <v>1314</v>
      </c>
      <c r="U12" s="1304"/>
      <c r="V12" s="1304">
        <v>362</v>
      </c>
      <c r="W12" s="1087"/>
      <c r="X12" s="1304">
        <v>1912.5698117074987</v>
      </c>
      <c r="Y12" s="1304"/>
      <c r="Z12" s="1304">
        <v>1567.3859398447653</v>
      </c>
      <c r="AA12" s="1304"/>
      <c r="AB12" s="1304">
        <v>345.18387186273389</v>
      </c>
      <c r="AC12" s="1131"/>
      <c r="AD12" s="1193"/>
    </row>
    <row r="13" spans="1:33" s="1125" customFormat="1" ht="10.5" customHeight="1">
      <c r="A13" s="1129"/>
      <c r="B13" s="1070"/>
      <c r="C13" s="121" t="s">
        <v>77</v>
      </c>
      <c r="D13" s="121"/>
      <c r="E13" s="1130"/>
      <c r="F13" s="1304">
        <v>3555</v>
      </c>
      <c r="G13" s="1304"/>
      <c r="H13" s="1304">
        <v>2784</v>
      </c>
      <c r="I13" s="1305"/>
      <c r="J13" s="1304">
        <v>771</v>
      </c>
      <c r="K13" s="1304"/>
      <c r="L13" s="1304">
        <v>2497</v>
      </c>
      <c r="M13" s="1304"/>
      <c r="N13" s="1304">
        <v>1925</v>
      </c>
      <c r="O13" s="1304"/>
      <c r="P13" s="1304">
        <v>572</v>
      </c>
      <c r="Q13" s="1304"/>
      <c r="R13" s="1304">
        <v>2210</v>
      </c>
      <c r="S13" s="1304"/>
      <c r="T13" s="1304">
        <v>1632</v>
      </c>
      <c r="U13" s="1304"/>
      <c r="V13" s="1304">
        <v>578</v>
      </c>
      <c r="W13" s="1087"/>
      <c r="X13" s="1304">
        <v>2391.0636443616399</v>
      </c>
      <c r="Y13" s="1304"/>
      <c r="Z13" s="1304">
        <v>1778.1840544610131</v>
      </c>
      <c r="AA13" s="1304"/>
      <c r="AB13" s="1304">
        <v>612.87958990062691</v>
      </c>
      <c r="AC13" s="1131"/>
      <c r="AD13" s="1193"/>
    </row>
    <row r="14" spans="1:33" s="1125" customFormat="1" ht="10.5" customHeight="1">
      <c r="A14" s="1129"/>
      <c r="B14" s="1070"/>
      <c r="C14" s="121" t="s">
        <v>63</v>
      </c>
      <c r="D14" s="121"/>
      <c r="E14" s="1130"/>
      <c r="F14" s="1304">
        <v>10371</v>
      </c>
      <c r="G14" s="1304"/>
      <c r="H14" s="1304">
        <v>7384</v>
      </c>
      <c r="I14" s="1305"/>
      <c r="J14" s="1304">
        <v>2987</v>
      </c>
      <c r="K14" s="1304"/>
      <c r="L14" s="1304">
        <v>8362</v>
      </c>
      <c r="M14" s="1304"/>
      <c r="N14" s="1304">
        <v>6081</v>
      </c>
      <c r="O14" s="1304"/>
      <c r="P14" s="1304">
        <v>2281</v>
      </c>
      <c r="Q14" s="1304"/>
      <c r="R14" s="1304">
        <v>8527</v>
      </c>
      <c r="S14" s="1304"/>
      <c r="T14" s="1304">
        <v>6084</v>
      </c>
      <c r="U14" s="1304"/>
      <c r="V14" s="1304">
        <v>2443</v>
      </c>
      <c r="W14" s="1087"/>
      <c r="X14" s="1304">
        <v>8455.4758082880035</v>
      </c>
      <c r="Y14" s="1304"/>
      <c r="Z14" s="1304">
        <v>5671.7116053932286</v>
      </c>
      <c r="AA14" s="1304"/>
      <c r="AB14" s="1304">
        <v>2783.7642028947498</v>
      </c>
      <c r="AC14" s="1131"/>
      <c r="AD14" s="1193"/>
    </row>
    <row r="15" spans="1:33" s="1125" customFormat="1" ht="10.5" customHeight="1">
      <c r="A15" s="1129"/>
      <c r="B15" s="1070"/>
      <c r="C15" s="121" t="s">
        <v>58</v>
      </c>
      <c r="D15" s="121"/>
      <c r="E15" s="1130"/>
      <c r="F15" s="1304">
        <v>2651</v>
      </c>
      <c r="G15" s="1304"/>
      <c r="H15" s="1304">
        <v>1979</v>
      </c>
      <c r="I15" s="1305"/>
      <c r="J15" s="1304">
        <v>672</v>
      </c>
      <c r="K15" s="1304"/>
      <c r="L15" s="1304">
        <v>2239</v>
      </c>
      <c r="M15" s="1304"/>
      <c r="N15" s="1304">
        <v>1722</v>
      </c>
      <c r="O15" s="1304"/>
      <c r="P15" s="1304">
        <v>517</v>
      </c>
      <c r="Q15" s="1304"/>
      <c r="R15" s="1304">
        <v>2356</v>
      </c>
      <c r="S15" s="1304"/>
      <c r="T15" s="1304">
        <v>1798</v>
      </c>
      <c r="U15" s="1304"/>
      <c r="V15" s="1304">
        <v>558</v>
      </c>
      <c r="W15" s="1087"/>
      <c r="X15" s="1304">
        <v>2461.4131822603053</v>
      </c>
      <c r="Y15" s="1304"/>
      <c r="Z15" s="1304">
        <v>1905.0953027090911</v>
      </c>
      <c r="AA15" s="1304"/>
      <c r="AB15" s="1304">
        <v>556.31787955121263</v>
      </c>
      <c r="AC15" s="1131"/>
      <c r="AD15" s="1193"/>
    </row>
    <row r="16" spans="1:33" s="1125" customFormat="1" ht="10.5" customHeight="1">
      <c r="A16" s="1129"/>
      <c r="B16" s="1070"/>
      <c r="C16" s="121" t="s">
        <v>76</v>
      </c>
      <c r="D16" s="121"/>
      <c r="E16" s="1130"/>
      <c r="F16" s="1304">
        <v>7755</v>
      </c>
      <c r="G16" s="1304"/>
      <c r="H16" s="1304">
        <v>5700</v>
      </c>
      <c r="I16" s="1305"/>
      <c r="J16" s="1304">
        <v>2055</v>
      </c>
      <c r="K16" s="1304"/>
      <c r="L16" s="1304">
        <v>6935</v>
      </c>
      <c r="M16" s="1304"/>
      <c r="N16" s="1304">
        <v>4989</v>
      </c>
      <c r="O16" s="1304"/>
      <c r="P16" s="1304">
        <v>1946</v>
      </c>
      <c r="Q16" s="1304"/>
      <c r="R16" s="1304">
        <v>7302</v>
      </c>
      <c r="S16" s="1304"/>
      <c r="T16" s="1304">
        <v>4731</v>
      </c>
      <c r="U16" s="1304"/>
      <c r="V16" s="1304">
        <v>2571</v>
      </c>
      <c r="W16" s="1087"/>
      <c r="X16" s="1304">
        <v>7234.067531332279</v>
      </c>
      <c r="Y16" s="1304"/>
      <c r="Z16" s="1304">
        <v>4825.7192355425741</v>
      </c>
      <c r="AA16" s="1304"/>
      <c r="AB16" s="1304">
        <v>2408.3482957897027</v>
      </c>
      <c r="AC16" s="1131"/>
      <c r="AD16" s="1193"/>
    </row>
    <row r="17" spans="1:33" s="1125" customFormat="1" ht="10.5" customHeight="1">
      <c r="A17" s="1129"/>
      <c r="B17" s="1070"/>
      <c r="C17" s="121" t="s">
        <v>78</v>
      </c>
      <c r="D17" s="121"/>
      <c r="E17" s="1130"/>
      <c r="F17" s="1304">
        <v>1888</v>
      </c>
      <c r="G17" s="1304"/>
      <c r="H17" s="1304">
        <v>1459</v>
      </c>
      <c r="I17" s="1305"/>
      <c r="J17" s="1304">
        <v>429</v>
      </c>
      <c r="K17" s="1304"/>
      <c r="L17" s="1304">
        <v>1812</v>
      </c>
      <c r="M17" s="1304"/>
      <c r="N17" s="1304">
        <v>1468</v>
      </c>
      <c r="O17" s="1304"/>
      <c r="P17" s="1304">
        <v>344</v>
      </c>
      <c r="Q17" s="1304"/>
      <c r="R17" s="1304">
        <v>1870</v>
      </c>
      <c r="S17" s="1304"/>
      <c r="T17" s="1304">
        <v>1533</v>
      </c>
      <c r="U17" s="1304"/>
      <c r="V17" s="1304">
        <v>337</v>
      </c>
      <c r="W17" s="1087"/>
      <c r="X17" s="1304">
        <v>1739.9554610428638</v>
      </c>
      <c r="Y17" s="1304"/>
      <c r="Z17" s="1304">
        <v>1395.5485925482051</v>
      </c>
      <c r="AA17" s="1304"/>
      <c r="AB17" s="1304">
        <v>344.40686849465936</v>
      </c>
      <c r="AC17" s="1131"/>
      <c r="AD17" s="1193"/>
    </row>
    <row r="18" spans="1:33" s="1125" customFormat="1" ht="10.5" customHeight="1">
      <c r="A18" s="1129"/>
      <c r="B18" s="1070"/>
      <c r="C18" s="121" t="s">
        <v>62</v>
      </c>
      <c r="D18" s="121"/>
      <c r="E18" s="1130"/>
      <c r="F18" s="1304">
        <v>18082</v>
      </c>
      <c r="G18" s="1304"/>
      <c r="H18" s="1304">
        <v>13812</v>
      </c>
      <c r="I18" s="1305"/>
      <c r="J18" s="1304">
        <v>4270</v>
      </c>
      <c r="K18" s="1304"/>
      <c r="L18" s="1304">
        <v>15027</v>
      </c>
      <c r="M18" s="1304"/>
      <c r="N18" s="1304">
        <v>11509</v>
      </c>
      <c r="O18" s="1304"/>
      <c r="P18" s="1304">
        <v>3518</v>
      </c>
      <c r="Q18" s="1304"/>
      <c r="R18" s="1304">
        <v>15436</v>
      </c>
      <c r="S18" s="1304"/>
      <c r="T18" s="1304">
        <v>11698</v>
      </c>
      <c r="U18" s="1304"/>
      <c r="V18" s="1304">
        <v>3739</v>
      </c>
      <c r="W18" s="1087"/>
      <c r="X18" s="1304">
        <v>13502.996212828079</v>
      </c>
      <c r="Y18" s="1304"/>
      <c r="Z18" s="1304">
        <v>10361.470031519731</v>
      </c>
      <c r="AA18" s="1304"/>
      <c r="AB18" s="1304">
        <v>3141.526181308303</v>
      </c>
      <c r="AC18" s="1131"/>
      <c r="AD18" s="1193"/>
    </row>
    <row r="19" spans="1:33" s="1125" customFormat="1" ht="10.5" customHeight="1">
      <c r="A19" s="1129"/>
      <c r="B19" s="1070"/>
      <c r="C19" s="121" t="s">
        <v>61</v>
      </c>
      <c r="D19" s="121"/>
      <c r="E19" s="1130"/>
      <c r="F19" s="1304">
        <v>42313</v>
      </c>
      <c r="G19" s="1304"/>
      <c r="H19" s="1304">
        <v>28235</v>
      </c>
      <c r="I19" s="1305"/>
      <c r="J19" s="1304">
        <v>14078</v>
      </c>
      <c r="K19" s="1304"/>
      <c r="L19" s="1304">
        <v>40430</v>
      </c>
      <c r="M19" s="1304"/>
      <c r="N19" s="1304">
        <v>26233</v>
      </c>
      <c r="O19" s="1304"/>
      <c r="P19" s="1304">
        <v>14197</v>
      </c>
      <c r="Q19" s="1304"/>
      <c r="R19" s="1304">
        <v>35225</v>
      </c>
      <c r="S19" s="1304"/>
      <c r="T19" s="1304">
        <v>22916</v>
      </c>
      <c r="U19" s="1304"/>
      <c r="V19" s="1304">
        <v>12308</v>
      </c>
      <c r="W19" s="1087"/>
      <c r="X19" s="1304">
        <v>38750.793763570706</v>
      </c>
      <c r="Y19" s="1304"/>
      <c r="Z19" s="1304">
        <v>24174.085956390452</v>
      </c>
      <c r="AA19" s="1304"/>
      <c r="AB19" s="1304">
        <v>14576.707807180614</v>
      </c>
      <c r="AC19" s="1131"/>
      <c r="AD19" s="1193"/>
    </row>
    <row r="20" spans="1:33" s="1125" customFormat="1" ht="10.5" customHeight="1">
      <c r="A20" s="1129"/>
      <c r="B20" s="1070"/>
      <c r="C20" s="121" t="s">
        <v>59</v>
      </c>
      <c r="D20" s="121"/>
      <c r="E20" s="1130"/>
      <c r="F20" s="1304">
        <v>1489</v>
      </c>
      <c r="G20" s="1304"/>
      <c r="H20" s="1304">
        <v>1214</v>
      </c>
      <c r="I20" s="1305"/>
      <c r="J20" s="1304">
        <v>275</v>
      </c>
      <c r="K20" s="1304"/>
      <c r="L20" s="1304">
        <v>1301</v>
      </c>
      <c r="M20" s="1304"/>
      <c r="N20" s="1304">
        <v>947</v>
      </c>
      <c r="O20" s="1304"/>
      <c r="P20" s="1304">
        <v>354</v>
      </c>
      <c r="Q20" s="1304"/>
      <c r="R20" s="1304">
        <v>1109</v>
      </c>
      <c r="S20" s="1304"/>
      <c r="T20" s="1304">
        <v>831</v>
      </c>
      <c r="U20" s="1304"/>
      <c r="V20" s="1304">
        <v>278</v>
      </c>
      <c r="W20" s="1087"/>
      <c r="X20" s="1304">
        <v>1345.4139473234623</v>
      </c>
      <c r="Y20" s="1304"/>
      <c r="Z20" s="1304">
        <v>889.10210327005279</v>
      </c>
      <c r="AA20" s="1304"/>
      <c r="AB20" s="1304">
        <v>456.31184405340969</v>
      </c>
      <c r="AC20" s="1131"/>
      <c r="AD20" s="1193"/>
    </row>
    <row r="21" spans="1:33" s="1125" customFormat="1" ht="10.5" customHeight="1">
      <c r="A21" s="1129"/>
      <c r="B21" s="1070"/>
      <c r="C21" s="121" t="s">
        <v>65</v>
      </c>
      <c r="D21" s="121"/>
      <c r="E21" s="1130"/>
      <c r="F21" s="1304">
        <v>48149</v>
      </c>
      <c r="G21" s="1304"/>
      <c r="H21" s="1304">
        <v>37398</v>
      </c>
      <c r="I21" s="1305"/>
      <c r="J21" s="1304">
        <v>10751</v>
      </c>
      <c r="K21" s="1304"/>
      <c r="L21" s="1304">
        <v>46629</v>
      </c>
      <c r="M21" s="1304"/>
      <c r="N21" s="1304">
        <v>35516</v>
      </c>
      <c r="O21" s="1304"/>
      <c r="P21" s="1304">
        <v>11113</v>
      </c>
      <c r="Q21" s="1304"/>
      <c r="R21" s="1304">
        <v>47765</v>
      </c>
      <c r="S21" s="1304"/>
      <c r="T21" s="1304">
        <v>36336</v>
      </c>
      <c r="U21" s="1304"/>
      <c r="V21" s="1304">
        <v>11429</v>
      </c>
      <c r="W21" s="1087"/>
      <c r="X21" s="1304">
        <v>44958.934456950257</v>
      </c>
      <c r="Y21" s="1304"/>
      <c r="Z21" s="1304">
        <v>33332.778779295979</v>
      </c>
      <c r="AA21" s="1304"/>
      <c r="AB21" s="1304">
        <v>11626.15567765432</v>
      </c>
      <c r="AC21" s="1131"/>
      <c r="AD21" s="1193"/>
    </row>
    <row r="22" spans="1:33" s="1125" customFormat="1" ht="10.5" customHeight="1">
      <c r="A22" s="1129"/>
      <c r="B22" s="1070"/>
      <c r="C22" s="121" t="s">
        <v>81</v>
      </c>
      <c r="D22" s="121"/>
      <c r="E22" s="1130"/>
      <c r="F22" s="1304">
        <v>9990</v>
      </c>
      <c r="G22" s="1304"/>
      <c r="H22" s="1304">
        <v>7574</v>
      </c>
      <c r="I22" s="1305"/>
      <c r="J22" s="1304">
        <v>2416</v>
      </c>
      <c r="K22" s="1304"/>
      <c r="L22" s="1304">
        <v>9070</v>
      </c>
      <c r="M22" s="1304"/>
      <c r="N22" s="1304">
        <v>6628</v>
      </c>
      <c r="O22" s="1304"/>
      <c r="P22" s="1304">
        <v>2442</v>
      </c>
      <c r="Q22" s="1304"/>
      <c r="R22" s="1304">
        <v>8721</v>
      </c>
      <c r="S22" s="1304"/>
      <c r="T22" s="1304">
        <v>6317</v>
      </c>
      <c r="U22" s="1304"/>
      <c r="V22" s="1304">
        <v>2404</v>
      </c>
      <c r="W22" s="1087"/>
      <c r="X22" s="1304">
        <v>8411.9136503147965</v>
      </c>
      <c r="Y22" s="1304"/>
      <c r="Z22" s="1304">
        <v>6074.9607429004618</v>
      </c>
      <c r="AA22" s="1304"/>
      <c r="AB22" s="1304">
        <v>2336.9529074143347</v>
      </c>
      <c r="AC22" s="1131"/>
      <c r="AD22" s="1193"/>
    </row>
    <row r="23" spans="1:33" s="1125" customFormat="1" ht="10.5" customHeight="1">
      <c r="A23" s="1129"/>
      <c r="B23" s="1070"/>
      <c r="C23" s="121" t="s">
        <v>60</v>
      </c>
      <c r="D23" s="121"/>
      <c r="E23" s="1130"/>
      <c r="F23" s="1304">
        <v>14014</v>
      </c>
      <c r="G23" s="1304"/>
      <c r="H23" s="1304">
        <v>10367</v>
      </c>
      <c r="I23" s="1305"/>
      <c r="J23" s="1304">
        <v>3647</v>
      </c>
      <c r="K23" s="1304"/>
      <c r="L23" s="1304">
        <v>11884</v>
      </c>
      <c r="M23" s="1304"/>
      <c r="N23" s="1304">
        <v>8751</v>
      </c>
      <c r="O23" s="1304"/>
      <c r="P23" s="1304">
        <v>3133</v>
      </c>
      <c r="Q23" s="1304"/>
      <c r="R23" s="1304">
        <v>11423</v>
      </c>
      <c r="S23" s="1304"/>
      <c r="T23" s="1304">
        <v>8290</v>
      </c>
      <c r="U23" s="1304"/>
      <c r="V23" s="1304">
        <v>3133</v>
      </c>
      <c r="W23" s="1087"/>
      <c r="X23" s="1304">
        <v>12042.921246771546</v>
      </c>
      <c r="Y23" s="1304"/>
      <c r="Z23" s="1304">
        <v>8638.9065891075097</v>
      </c>
      <c r="AA23" s="1304"/>
      <c r="AB23" s="1304">
        <v>3404.0146576640282</v>
      </c>
      <c r="AC23" s="1131"/>
      <c r="AD23" s="1193"/>
    </row>
    <row r="24" spans="1:33" s="1125" customFormat="1" ht="10.5" customHeight="1">
      <c r="A24" s="1129"/>
      <c r="B24" s="1070"/>
      <c r="C24" s="121" t="s">
        <v>67</v>
      </c>
      <c r="D24" s="121"/>
      <c r="E24" s="1130"/>
      <c r="F24" s="1304">
        <v>5116</v>
      </c>
      <c r="G24" s="1304"/>
      <c r="H24" s="1304">
        <v>4030</v>
      </c>
      <c r="I24" s="1305"/>
      <c r="J24" s="1304">
        <v>1086</v>
      </c>
      <c r="K24" s="1304"/>
      <c r="L24" s="1304">
        <v>5014</v>
      </c>
      <c r="M24" s="1304"/>
      <c r="N24" s="1304">
        <v>4034</v>
      </c>
      <c r="O24" s="1304"/>
      <c r="P24" s="1304">
        <v>980</v>
      </c>
      <c r="Q24" s="1304"/>
      <c r="R24" s="1304">
        <v>4749</v>
      </c>
      <c r="S24" s="1304"/>
      <c r="T24" s="1304">
        <v>3703</v>
      </c>
      <c r="U24" s="1304"/>
      <c r="V24" s="1304">
        <v>1045</v>
      </c>
      <c r="W24" s="1087"/>
      <c r="X24" s="1304">
        <v>4376.7478634454692</v>
      </c>
      <c r="Y24" s="1304"/>
      <c r="Z24" s="1304">
        <v>3459.8587925810762</v>
      </c>
      <c r="AA24" s="1304"/>
      <c r="AB24" s="1304">
        <v>916.88907086439281</v>
      </c>
      <c r="AC24" s="1131"/>
      <c r="AD24" s="1193"/>
    </row>
    <row r="25" spans="1:33" s="1125" customFormat="1" ht="10.5" customHeight="1">
      <c r="A25" s="1129"/>
      <c r="B25" s="1070"/>
      <c r="C25" s="121" t="s">
        <v>69</v>
      </c>
      <c r="D25" s="121"/>
      <c r="E25" s="1130"/>
      <c r="F25" s="1304">
        <v>3728</v>
      </c>
      <c r="G25" s="1304"/>
      <c r="H25" s="1304">
        <v>2993</v>
      </c>
      <c r="I25" s="1305"/>
      <c r="J25" s="1304">
        <v>735</v>
      </c>
      <c r="K25" s="1304"/>
      <c r="L25" s="1304">
        <v>2813</v>
      </c>
      <c r="M25" s="1304"/>
      <c r="N25" s="1304">
        <v>2281</v>
      </c>
      <c r="O25" s="1304"/>
      <c r="P25" s="1304">
        <v>532</v>
      </c>
      <c r="Q25" s="1304"/>
      <c r="R25" s="1304">
        <v>2999</v>
      </c>
      <c r="S25" s="1304"/>
      <c r="T25" s="1304">
        <v>2545</v>
      </c>
      <c r="U25" s="1304"/>
      <c r="V25" s="1304">
        <v>454</v>
      </c>
      <c r="W25" s="1087"/>
      <c r="X25" s="1304">
        <v>2649.2758648904492</v>
      </c>
      <c r="Y25" s="1304"/>
      <c r="Z25" s="1304">
        <v>2085.9660519233275</v>
      </c>
      <c r="AA25" s="1304"/>
      <c r="AB25" s="1304">
        <v>563.30981296711764</v>
      </c>
      <c r="AC25" s="1131"/>
      <c r="AD25" s="1193"/>
    </row>
    <row r="26" spans="1:33" s="1125" customFormat="1" ht="10.5" customHeight="1">
      <c r="A26" s="1129"/>
      <c r="B26" s="1070"/>
      <c r="C26" s="121" t="s">
        <v>79</v>
      </c>
      <c r="D26" s="121"/>
      <c r="E26" s="1130"/>
      <c r="F26" s="1304">
        <v>7796</v>
      </c>
      <c r="G26" s="1304"/>
      <c r="H26" s="1304">
        <v>6070</v>
      </c>
      <c r="I26" s="1305"/>
      <c r="J26" s="1304">
        <v>1726</v>
      </c>
      <c r="K26" s="1304"/>
      <c r="L26" s="1304">
        <v>6985</v>
      </c>
      <c r="M26" s="1304"/>
      <c r="N26" s="1304">
        <v>5488</v>
      </c>
      <c r="O26" s="1304"/>
      <c r="P26" s="1304">
        <v>1497</v>
      </c>
      <c r="Q26" s="1304"/>
      <c r="R26" s="1304">
        <v>6934</v>
      </c>
      <c r="S26" s="1304"/>
      <c r="T26" s="1304">
        <v>5278</v>
      </c>
      <c r="U26" s="1304"/>
      <c r="V26" s="1304">
        <v>1656</v>
      </c>
      <c r="W26" s="1087"/>
      <c r="X26" s="1304">
        <v>6099.4442521807223</v>
      </c>
      <c r="Y26" s="1304"/>
      <c r="Z26" s="1304">
        <v>4692.0740777658993</v>
      </c>
      <c r="AA26" s="1304"/>
      <c r="AB26" s="1304">
        <v>1407.3701744148184</v>
      </c>
      <c r="AC26" s="1131"/>
      <c r="AD26" s="1193"/>
    </row>
    <row r="27" spans="1:33" s="1125" customFormat="1" ht="10.5" customHeight="1">
      <c r="A27" s="1129"/>
      <c r="B27" s="1070"/>
      <c r="C27" s="121" t="s">
        <v>495</v>
      </c>
      <c r="D27" s="121"/>
      <c r="E27" s="1130"/>
      <c r="F27" s="1304">
        <v>2975</v>
      </c>
      <c r="G27" s="1304"/>
      <c r="H27" s="1304">
        <v>2428</v>
      </c>
      <c r="I27" s="1305"/>
      <c r="J27" s="1304">
        <v>547</v>
      </c>
      <c r="K27" s="1304"/>
      <c r="L27" s="1304">
        <v>2702</v>
      </c>
      <c r="M27" s="1304"/>
      <c r="N27" s="1304">
        <v>2149</v>
      </c>
      <c r="O27" s="1304"/>
      <c r="P27" s="1304">
        <v>553</v>
      </c>
      <c r="Q27" s="1304"/>
      <c r="R27" s="1304">
        <v>2576</v>
      </c>
      <c r="S27" s="1304"/>
      <c r="T27" s="1304">
        <v>2041</v>
      </c>
      <c r="U27" s="1304"/>
      <c r="V27" s="1304">
        <v>535</v>
      </c>
      <c r="W27" s="1087"/>
      <c r="X27" s="1304">
        <v>2491</v>
      </c>
      <c r="Y27" s="1304"/>
      <c r="Z27" s="1304">
        <v>1950</v>
      </c>
      <c r="AA27" s="1304"/>
      <c r="AB27" s="1304">
        <v>541</v>
      </c>
      <c r="AC27" s="1131"/>
      <c r="AD27" s="1193"/>
    </row>
    <row r="28" spans="1:33" s="1125" customFormat="1" ht="10.5" customHeight="1">
      <c r="A28" s="1129"/>
      <c r="B28" s="1070"/>
      <c r="C28" s="121" t="s">
        <v>494</v>
      </c>
      <c r="D28" s="121"/>
      <c r="E28" s="1130"/>
      <c r="F28" s="1304">
        <v>4167</v>
      </c>
      <c r="G28" s="1304"/>
      <c r="H28" s="1304">
        <v>3253</v>
      </c>
      <c r="I28" s="1305"/>
      <c r="J28" s="1304">
        <v>914</v>
      </c>
      <c r="K28" s="1304"/>
      <c r="L28" s="1304">
        <v>3989</v>
      </c>
      <c r="M28" s="1304"/>
      <c r="N28" s="1304">
        <v>3038</v>
      </c>
      <c r="O28" s="1304"/>
      <c r="P28" s="1304">
        <v>951</v>
      </c>
      <c r="Q28" s="1304"/>
      <c r="R28" s="1304">
        <v>3749</v>
      </c>
      <c r="S28" s="1304"/>
      <c r="T28" s="1304">
        <v>2868</v>
      </c>
      <c r="U28" s="1304"/>
      <c r="V28" s="1304">
        <v>881</v>
      </c>
      <c r="W28" s="1087"/>
      <c r="X28" s="1304">
        <v>3446</v>
      </c>
      <c r="Y28" s="1304"/>
      <c r="Z28" s="1304">
        <v>2626</v>
      </c>
      <c r="AA28" s="1304"/>
      <c r="AB28" s="1304">
        <v>820</v>
      </c>
      <c r="AC28" s="1131"/>
      <c r="AD28" s="1193"/>
    </row>
    <row r="29" spans="1:33" s="1125" customFormat="1" ht="10.5" customHeight="1">
      <c r="A29" s="1129"/>
      <c r="B29" s="1070"/>
      <c r="C29" s="121" t="s">
        <v>496</v>
      </c>
      <c r="D29" s="121"/>
      <c r="E29" s="1130"/>
      <c r="F29" s="1304">
        <v>3846</v>
      </c>
      <c r="G29" s="1304"/>
      <c r="H29" s="1304">
        <v>3809</v>
      </c>
      <c r="I29" s="1305"/>
      <c r="J29" s="1304">
        <v>37</v>
      </c>
      <c r="K29" s="1304"/>
      <c r="L29" s="1304">
        <v>3747</v>
      </c>
      <c r="M29" s="1304"/>
      <c r="N29" s="1304">
        <v>3695</v>
      </c>
      <c r="O29" s="1304"/>
      <c r="P29" s="1304">
        <v>52</v>
      </c>
      <c r="Q29" s="1304"/>
      <c r="R29" s="1304">
        <v>3091</v>
      </c>
      <c r="S29" s="1304"/>
      <c r="T29" s="1304">
        <v>3047</v>
      </c>
      <c r="U29" s="1304"/>
      <c r="V29" s="1304">
        <v>44</v>
      </c>
      <c r="W29" s="1087"/>
      <c r="X29" s="1304">
        <v>3234</v>
      </c>
      <c r="Y29" s="1304"/>
      <c r="Z29" s="1304">
        <v>3173</v>
      </c>
      <c r="AA29" s="1304"/>
      <c r="AB29" s="1304">
        <v>61</v>
      </c>
      <c r="AC29" s="1131"/>
      <c r="AD29" s="1193"/>
    </row>
    <row r="30" spans="1:33" s="1082" customFormat="1" ht="2.25" customHeight="1" thickBot="1">
      <c r="A30" s="1079"/>
      <c r="B30" s="1079"/>
      <c r="C30" s="1080"/>
      <c r="D30" s="1081"/>
      <c r="E30" s="1081"/>
      <c r="F30" s="1081"/>
      <c r="G30" s="1081"/>
      <c r="H30" s="1081"/>
      <c r="I30" s="1081"/>
      <c r="J30" s="1081"/>
      <c r="K30" s="1081"/>
      <c r="L30" s="1128"/>
      <c r="M30" s="1128"/>
      <c r="N30" s="1128"/>
      <c r="O30" s="1128"/>
      <c r="P30" s="1128"/>
      <c r="Q30" s="1128"/>
      <c r="R30" s="1128"/>
      <c r="S30" s="1128"/>
      <c r="T30" s="1128"/>
      <c r="U30" s="1128"/>
      <c r="V30" s="1128"/>
      <c r="W30" s="1128"/>
      <c r="X30" s="1128"/>
      <c r="Y30" s="1128"/>
      <c r="Z30" s="1128"/>
      <c r="AA30" s="1128"/>
      <c r="AB30" s="1128"/>
      <c r="AC30" s="555"/>
      <c r="AD30" s="1194"/>
      <c r="AF30" s="1132"/>
    </row>
    <row r="31" spans="1:33" s="174" customFormat="1" ht="13.5" thickBot="1">
      <c r="A31" s="172"/>
      <c r="B31" s="173"/>
      <c r="C31" s="1597" t="s">
        <v>518</v>
      </c>
      <c r="D31" s="1598"/>
      <c r="E31" s="1598"/>
      <c r="F31" s="1598"/>
      <c r="G31" s="1598"/>
      <c r="H31" s="1598"/>
      <c r="I31" s="1598"/>
      <c r="J31" s="1598"/>
      <c r="K31" s="1598"/>
      <c r="L31" s="1598"/>
      <c r="M31" s="1598"/>
      <c r="N31" s="1598"/>
      <c r="O31" s="1598"/>
      <c r="P31" s="1598"/>
      <c r="Q31" s="1598"/>
      <c r="R31" s="1598"/>
      <c r="S31" s="1598"/>
      <c r="T31" s="1598"/>
      <c r="U31" s="1598"/>
      <c r="V31" s="1598"/>
      <c r="W31" s="1598"/>
      <c r="X31" s="1598"/>
      <c r="Y31" s="1598"/>
      <c r="Z31" s="1598"/>
      <c r="AA31" s="1598"/>
      <c r="AB31" s="1599"/>
      <c r="AC31" s="555"/>
      <c r="AD31" s="1189"/>
      <c r="AE31" s="752"/>
      <c r="AF31" s="1133"/>
    </row>
    <row r="32" spans="1:33" s="1077" customFormat="1" ht="13.5" customHeight="1">
      <c r="A32" s="1075"/>
      <c r="B32" s="1076"/>
      <c r="C32" s="1600" t="s">
        <v>70</v>
      </c>
      <c r="D32" s="1600"/>
      <c r="E32" s="1124"/>
      <c r="F32" s="1306">
        <v>231</v>
      </c>
      <c r="G32" s="1306"/>
      <c r="H32" s="1306">
        <v>221</v>
      </c>
      <c r="I32" s="1306"/>
      <c r="J32" s="1306">
        <v>10</v>
      </c>
      <c r="K32" s="1306"/>
      <c r="L32" s="1306">
        <v>217</v>
      </c>
      <c r="M32" s="1306"/>
      <c r="N32" s="1306">
        <v>210</v>
      </c>
      <c r="O32" s="1306"/>
      <c r="P32" s="1306">
        <v>7</v>
      </c>
      <c r="Q32" s="1306"/>
      <c r="R32" s="1306">
        <v>208</v>
      </c>
      <c r="S32" s="1306"/>
      <c r="T32" s="1306">
        <v>199</v>
      </c>
      <c r="U32" s="1306"/>
      <c r="V32" s="1302">
        <v>9</v>
      </c>
      <c r="W32" s="1087"/>
      <c r="X32" s="1302">
        <v>196</v>
      </c>
      <c r="Y32" s="1302"/>
      <c r="Z32" s="1302">
        <v>188</v>
      </c>
      <c r="AA32" s="1302"/>
      <c r="AB32" s="1302">
        <v>8</v>
      </c>
      <c r="AC32" s="555"/>
      <c r="AD32" s="1191"/>
      <c r="AF32" s="1125"/>
      <c r="AG32" s="1134"/>
    </row>
    <row r="33" spans="1:33" s="1077" customFormat="1" ht="9.75" customHeight="1">
      <c r="A33" s="1075"/>
      <c r="B33" s="1076"/>
      <c r="C33" s="121" t="s">
        <v>64</v>
      </c>
      <c r="D33" s="121"/>
      <c r="E33" s="1078"/>
      <c r="F33" s="1304">
        <v>13</v>
      </c>
      <c r="G33" s="1304"/>
      <c r="H33" s="1304">
        <v>12</v>
      </c>
      <c r="I33" s="1305"/>
      <c r="J33" s="1304">
        <v>1</v>
      </c>
      <c r="K33" s="1304"/>
      <c r="L33" s="1304">
        <v>12</v>
      </c>
      <c r="M33" s="1304"/>
      <c r="N33" s="1304">
        <v>12</v>
      </c>
      <c r="O33" s="1304"/>
      <c r="P33" s="1304" t="s">
        <v>9</v>
      </c>
      <c r="Q33" s="1304"/>
      <c r="R33" s="1304">
        <v>17</v>
      </c>
      <c r="S33" s="1304"/>
      <c r="T33" s="1304">
        <v>16</v>
      </c>
      <c r="U33" s="1304"/>
      <c r="V33" s="1304">
        <v>1</v>
      </c>
      <c r="W33" s="1307"/>
      <c r="X33" s="1304">
        <v>15</v>
      </c>
      <c r="Y33" s="1304"/>
      <c r="Z33" s="1304">
        <v>15</v>
      </c>
      <c r="AA33" s="1304"/>
      <c r="AB33" s="1304" t="s">
        <v>9</v>
      </c>
      <c r="AC33" s="555"/>
      <c r="AD33" s="1191"/>
      <c r="AF33" s="1125"/>
      <c r="AG33" s="1134"/>
    </row>
    <row r="34" spans="1:33" s="1077" customFormat="1" ht="10.5" customHeight="1">
      <c r="A34" s="1075"/>
      <c r="B34" s="1076"/>
      <c r="C34" s="121" t="s">
        <v>57</v>
      </c>
      <c r="D34" s="121"/>
      <c r="E34" s="1078"/>
      <c r="F34" s="1304">
        <v>5</v>
      </c>
      <c r="G34" s="1304"/>
      <c r="H34" s="1304">
        <v>5</v>
      </c>
      <c r="I34" s="1305"/>
      <c r="J34" s="1304" t="s">
        <v>9</v>
      </c>
      <c r="K34" s="1304"/>
      <c r="L34" s="1304">
        <v>4</v>
      </c>
      <c r="M34" s="1304"/>
      <c r="N34" s="1304">
        <v>4</v>
      </c>
      <c r="O34" s="1304"/>
      <c r="P34" s="1304" t="s">
        <v>9</v>
      </c>
      <c r="Q34" s="1304"/>
      <c r="R34" s="1304">
        <v>3</v>
      </c>
      <c r="S34" s="1304"/>
      <c r="T34" s="1304">
        <v>3</v>
      </c>
      <c r="U34" s="1304"/>
      <c r="V34" s="1304" t="s">
        <v>9</v>
      </c>
      <c r="W34" s="1307"/>
      <c r="X34" s="1304">
        <v>2</v>
      </c>
      <c r="Y34" s="1304"/>
      <c r="Z34" s="1304">
        <v>2</v>
      </c>
      <c r="AA34" s="1304"/>
      <c r="AB34" s="1304" t="s">
        <v>9</v>
      </c>
      <c r="AC34" s="555"/>
      <c r="AD34" s="1191"/>
      <c r="AF34" s="1125"/>
      <c r="AG34" s="1134"/>
    </row>
    <row r="35" spans="1:33" s="1125" customFormat="1" ht="10.5" customHeight="1">
      <c r="A35" s="1129"/>
      <c r="B35" s="1070"/>
      <c r="C35" s="121" t="s">
        <v>66</v>
      </c>
      <c r="D35" s="121"/>
      <c r="E35" s="1130"/>
      <c r="F35" s="1304">
        <v>16</v>
      </c>
      <c r="G35" s="1304"/>
      <c r="H35" s="1304">
        <v>16</v>
      </c>
      <c r="I35" s="1305"/>
      <c r="J35" s="1304" t="s">
        <v>9</v>
      </c>
      <c r="K35" s="1304"/>
      <c r="L35" s="1304">
        <v>15</v>
      </c>
      <c r="M35" s="1304"/>
      <c r="N35" s="1304">
        <v>15</v>
      </c>
      <c r="O35" s="1304"/>
      <c r="P35" s="1304" t="s">
        <v>9</v>
      </c>
      <c r="Q35" s="1304"/>
      <c r="R35" s="1304">
        <v>13</v>
      </c>
      <c r="S35" s="1304"/>
      <c r="T35" s="1304">
        <v>12</v>
      </c>
      <c r="U35" s="1304"/>
      <c r="V35" s="1304">
        <v>1</v>
      </c>
      <c r="W35" s="1307"/>
      <c r="X35" s="1304">
        <v>13</v>
      </c>
      <c r="Y35" s="1304"/>
      <c r="Z35" s="1304">
        <v>13</v>
      </c>
      <c r="AA35" s="1304"/>
      <c r="AB35" s="1304" t="s">
        <v>9</v>
      </c>
      <c r="AC35" s="1131"/>
      <c r="AD35" s="1193"/>
      <c r="AG35" s="1134"/>
    </row>
    <row r="36" spans="1:33" s="1125" customFormat="1" ht="10.5" customHeight="1">
      <c r="A36" s="1129"/>
      <c r="B36" s="1070"/>
      <c r="C36" s="121" t="s">
        <v>68</v>
      </c>
      <c r="D36" s="121"/>
      <c r="E36" s="1130"/>
      <c r="F36" s="1304">
        <v>5</v>
      </c>
      <c r="G36" s="1304"/>
      <c r="H36" s="1304">
        <v>5</v>
      </c>
      <c r="I36" s="1305"/>
      <c r="J36" s="1304" t="s">
        <v>9</v>
      </c>
      <c r="K36" s="1304"/>
      <c r="L36" s="1304">
        <v>3</v>
      </c>
      <c r="M36" s="1304"/>
      <c r="N36" s="1304">
        <v>3</v>
      </c>
      <c r="O36" s="1304"/>
      <c r="P36" s="1304" t="s">
        <v>9</v>
      </c>
      <c r="Q36" s="1304"/>
      <c r="R36" s="1304">
        <v>6</v>
      </c>
      <c r="S36" s="1304"/>
      <c r="T36" s="1304">
        <v>6</v>
      </c>
      <c r="U36" s="1304"/>
      <c r="V36" s="1304" t="s">
        <v>9</v>
      </c>
      <c r="W36" s="1307"/>
      <c r="X36" s="1304">
        <v>5</v>
      </c>
      <c r="Y36" s="1304"/>
      <c r="Z36" s="1304">
        <v>5</v>
      </c>
      <c r="AA36" s="1304"/>
      <c r="AB36" s="1304" t="s">
        <v>9</v>
      </c>
      <c r="AC36" s="1131"/>
      <c r="AD36" s="1193"/>
      <c r="AG36" s="1134"/>
    </row>
    <row r="37" spans="1:33" s="1125" customFormat="1" ht="10.5" customHeight="1">
      <c r="A37" s="1129"/>
      <c r="B37" s="1070"/>
      <c r="C37" s="121" t="s">
        <v>77</v>
      </c>
      <c r="D37" s="121"/>
      <c r="E37" s="1130"/>
      <c r="F37" s="1304">
        <v>4</v>
      </c>
      <c r="G37" s="1304"/>
      <c r="H37" s="1304">
        <v>4</v>
      </c>
      <c r="I37" s="1305"/>
      <c r="J37" s="1304" t="s">
        <v>9</v>
      </c>
      <c r="K37" s="1304"/>
      <c r="L37" s="1304">
        <v>6</v>
      </c>
      <c r="M37" s="1304"/>
      <c r="N37" s="1304">
        <v>6</v>
      </c>
      <c r="O37" s="1304"/>
      <c r="P37" s="1304" t="s">
        <v>9</v>
      </c>
      <c r="Q37" s="1304"/>
      <c r="R37" s="1304">
        <v>3</v>
      </c>
      <c r="S37" s="1304"/>
      <c r="T37" s="1304">
        <v>2</v>
      </c>
      <c r="U37" s="1304"/>
      <c r="V37" s="1304">
        <v>1</v>
      </c>
      <c r="W37" s="1307"/>
      <c r="X37" s="1304">
        <v>3</v>
      </c>
      <c r="Y37" s="1304"/>
      <c r="Z37" s="1304">
        <v>3</v>
      </c>
      <c r="AA37" s="1304"/>
      <c r="AB37" s="1304" t="s">
        <v>9</v>
      </c>
      <c r="AC37" s="1131"/>
      <c r="AD37" s="1193"/>
      <c r="AG37" s="1134"/>
    </row>
    <row r="38" spans="1:33" s="1125" customFormat="1" ht="10.5" customHeight="1">
      <c r="A38" s="1129"/>
      <c r="B38" s="1070"/>
      <c r="C38" s="121" t="s">
        <v>63</v>
      </c>
      <c r="D38" s="121"/>
      <c r="E38" s="1130"/>
      <c r="F38" s="1304">
        <v>12</v>
      </c>
      <c r="G38" s="1304"/>
      <c r="H38" s="1304">
        <v>12</v>
      </c>
      <c r="I38" s="1305"/>
      <c r="J38" s="1304" t="s">
        <v>9</v>
      </c>
      <c r="K38" s="1304"/>
      <c r="L38" s="1304">
        <v>10</v>
      </c>
      <c r="M38" s="1304"/>
      <c r="N38" s="1304">
        <v>10</v>
      </c>
      <c r="O38" s="1304"/>
      <c r="P38" s="1304" t="s">
        <v>9</v>
      </c>
      <c r="Q38" s="1304"/>
      <c r="R38" s="1304">
        <v>10</v>
      </c>
      <c r="S38" s="1304"/>
      <c r="T38" s="1304">
        <v>10</v>
      </c>
      <c r="U38" s="1304"/>
      <c r="V38" s="1304" t="s">
        <v>9</v>
      </c>
      <c r="W38" s="1307"/>
      <c r="X38" s="1304">
        <v>6</v>
      </c>
      <c r="Y38" s="1304"/>
      <c r="Z38" s="1304">
        <v>5</v>
      </c>
      <c r="AA38" s="1304"/>
      <c r="AB38" s="1304">
        <v>1</v>
      </c>
      <c r="AC38" s="1131"/>
      <c r="AD38" s="1193"/>
      <c r="AG38" s="1134"/>
    </row>
    <row r="39" spans="1:33" s="1125" customFormat="1" ht="10.5" customHeight="1">
      <c r="A39" s="1129"/>
      <c r="B39" s="1070"/>
      <c r="C39" s="121" t="s">
        <v>58</v>
      </c>
      <c r="D39" s="121"/>
      <c r="E39" s="1130"/>
      <c r="F39" s="1304">
        <v>3</v>
      </c>
      <c r="G39" s="1304"/>
      <c r="H39" s="1304">
        <v>3</v>
      </c>
      <c r="I39" s="1305"/>
      <c r="J39" s="1304" t="s">
        <v>9</v>
      </c>
      <c r="K39" s="1304"/>
      <c r="L39" s="1304">
        <v>3</v>
      </c>
      <c r="M39" s="1304"/>
      <c r="N39" s="1304">
        <v>3</v>
      </c>
      <c r="O39" s="1304"/>
      <c r="P39" s="1304" t="s">
        <v>9</v>
      </c>
      <c r="Q39" s="1304"/>
      <c r="R39" s="1304">
        <v>5</v>
      </c>
      <c r="S39" s="1304"/>
      <c r="T39" s="1304">
        <v>5</v>
      </c>
      <c r="U39" s="1304"/>
      <c r="V39" s="1304" t="s">
        <v>9</v>
      </c>
      <c r="W39" s="1307"/>
      <c r="X39" s="1304">
        <v>7</v>
      </c>
      <c r="Y39" s="1304"/>
      <c r="Z39" s="1304">
        <v>7</v>
      </c>
      <c r="AA39" s="1304"/>
      <c r="AB39" s="1304" t="s">
        <v>9</v>
      </c>
      <c r="AC39" s="1131"/>
      <c r="AD39" s="1193"/>
      <c r="AG39" s="1134"/>
    </row>
    <row r="40" spans="1:33" s="1125" customFormat="1" ht="10.5" customHeight="1">
      <c r="A40" s="1129"/>
      <c r="B40" s="1070"/>
      <c r="C40" s="121" t="s">
        <v>76</v>
      </c>
      <c r="D40" s="121"/>
      <c r="E40" s="1130"/>
      <c r="F40" s="1304">
        <v>10</v>
      </c>
      <c r="G40" s="1304"/>
      <c r="H40" s="1304">
        <v>9</v>
      </c>
      <c r="I40" s="1305"/>
      <c r="J40" s="1304">
        <v>1</v>
      </c>
      <c r="K40" s="1304"/>
      <c r="L40" s="1304">
        <v>5</v>
      </c>
      <c r="M40" s="1304"/>
      <c r="N40" s="1304">
        <v>5</v>
      </c>
      <c r="O40" s="1304"/>
      <c r="P40" s="1304" t="s">
        <v>9</v>
      </c>
      <c r="Q40" s="1304"/>
      <c r="R40" s="1304">
        <v>8</v>
      </c>
      <c r="S40" s="1304"/>
      <c r="T40" s="1304">
        <v>7</v>
      </c>
      <c r="U40" s="1304"/>
      <c r="V40" s="1304">
        <v>1</v>
      </c>
      <c r="W40" s="1307"/>
      <c r="X40" s="1304">
        <v>10</v>
      </c>
      <c r="Y40" s="1304"/>
      <c r="Z40" s="1304">
        <v>9</v>
      </c>
      <c r="AA40" s="1304"/>
      <c r="AB40" s="1304">
        <v>1</v>
      </c>
      <c r="AC40" s="1131"/>
      <c r="AD40" s="1193"/>
      <c r="AG40" s="1134"/>
    </row>
    <row r="41" spans="1:33" s="1125" customFormat="1" ht="10.5" customHeight="1">
      <c r="A41" s="1129"/>
      <c r="B41" s="1070"/>
      <c r="C41" s="121" t="s">
        <v>78</v>
      </c>
      <c r="D41" s="121"/>
      <c r="E41" s="1130"/>
      <c r="F41" s="1304">
        <v>2</v>
      </c>
      <c r="G41" s="1304"/>
      <c r="H41" s="1304">
        <v>2</v>
      </c>
      <c r="I41" s="1305"/>
      <c r="J41" s="1304" t="s">
        <v>9</v>
      </c>
      <c r="K41" s="1304"/>
      <c r="L41" s="1304">
        <v>4</v>
      </c>
      <c r="M41" s="1304"/>
      <c r="N41" s="1304">
        <v>4</v>
      </c>
      <c r="O41" s="1304"/>
      <c r="P41" s="1304" t="s">
        <v>9</v>
      </c>
      <c r="Q41" s="1304"/>
      <c r="R41" s="1304">
        <v>3</v>
      </c>
      <c r="S41" s="1304"/>
      <c r="T41" s="1304">
        <v>3</v>
      </c>
      <c r="U41" s="1304"/>
      <c r="V41" s="1304" t="s">
        <v>9</v>
      </c>
      <c r="W41" s="1307"/>
      <c r="X41" s="1304">
        <v>6</v>
      </c>
      <c r="Y41" s="1304"/>
      <c r="Z41" s="1304">
        <v>6</v>
      </c>
      <c r="AA41" s="1304"/>
      <c r="AB41" s="1304" t="s">
        <v>9</v>
      </c>
      <c r="AC41" s="1131"/>
      <c r="AD41" s="1193"/>
      <c r="AG41" s="1134"/>
    </row>
    <row r="42" spans="1:33" s="1125" customFormat="1" ht="10.5" customHeight="1">
      <c r="A42" s="1129"/>
      <c r="B42" s="1070"/>
      <c r="C42" s="121" t="s">
        <v>62</v>
      </c>
      <c r="D42" s="121"/>
      <c r="E42" s="1130"/>
      <c r="F42" s="1304">
        <v>14</v>
      </c>
      <c r="G42" s="1304"/>
      <c r="H42" s="1304">
        <v>14</v>
      </c>
      <c r="I42" s="1305"/>
      <c r="J42" s="1304" t="s">
        <v>9</v>
      </c>
      <c r="K42" s="1304"/>
      <c r="L42" s="1304">
        <v>12</v>
      </c>
      <c r="M42" s="1304"/>
      <c r="N42" s="1304">
        <v>12</v>
      </c>
      <c r="O42" s="1304"/>
      <c r="P42" s="1304" t="s">
        <v>9</v>
      </c>
      <c r="Q42" s="1304"/>
      <c r="R42" s="1304">
        <v>12</v>
      </c>
      <c r="S42" s="1304"/>
      <c r="T42" s="1304">
        <v>11</v>
      </c>
      <c r="U42" s="1304"/>
      <c r="V42" s="1304">
        <v>1</v>
      </c>
      <c r="W42" s="1307"/>
      <c r="X42" s="1304">
        <v>16</v>
      </c>
      <c r="Y42" s="1304"/>
      <c r="Z42" s="1304">
        <v>14</v>
      </c>
      <c r="AA42" s="1304"/>
      <c r="AB42" s="1304">
        <v>2</v>
      </c>
      <c r="AC42" s="1131"/>
      <c r="AD42" s="1193"/>
      <c r="AG42" s="1134"/>
    </row>
    <row r="43" spans="1:33" s="1125" customFormat="1" ht="10.5" customHeight="1">
      <c r="A43" s="1129"/>
      <c r="B43" s="1070"/>
      <c r="C43" s="121" t="s">
        <v>61</v>
      </c>
      <c r="D43" s="121"/>
      <c r="E43" s="1130"/>
      <c r="F43" s="1304">
        <v>28</v>
      </c>
      <c r="G43" s="1304"/>
      <c r="H43" s="1304">
        <v>28</v>
      </c>
      <c r="I43" s="1305"/>
      <c r="J43" s="1304" t="s">
        <v>9</v>
      </c>
      <c r="K43" s="1304"/>
      <c r="L43" s="1304">
        <v>37</v>
      </c>
      <c r="M43" s="1304"/>
      <c r="N43" s="1304">
        <v>36</v>
      </c>
      <c r="O43" s="1304"/>
      <c r="P43" s="1304">
        <v>1</v>
      </c>
      <c r="Q43" s="1304"/>
      <c r="R43" s="1304">
        <v>29</v>
      </c>
      <c r="S43" s="1304"/>
      <c r="T43" s="1304">
        <v>28</v>
      </c>
      <c r="U43" s="1304"/>
      <c r="V43" s="1304">
        <v>1</v>
      </c>
      <c r="W43" s="1307"/>
      <c r="X43" s="1304">
        <v>19</v>
      </c>
      <c r="Y43" s="1304"/>
      <c r="Z43" s="1304">
        <v>17</v>
      </c>
      <c r="AA43" s="1304"/>
      <c r="AB43" s="1304">
        <v>2</v>
      </c>
      <c r="AC43" s="1131"/>
      <c r="AD43" s="1193"/>
      <c r="AG43" s="1134"/>
    </row>
    <row r="44" spans="1:33" s="1125" customFormat="1" ht="10.5" customHeight="1">
      <c r="A44" s="1129"/>
      <c r="B44" s="1070"/>
      <c r="C44" s="121" t="s">
        <v>59</v>
      </c>
      <c r="D44" s="121"/>
      <c r="E44" s="1130"/>
      <c r="F44" s="1304">
        <v>1</v>
      </c>
      <c r="G44" s="1304"/>
      <c r="H44" s="1304">
        <v>1</v>
      </c>
      <c r="I44" s="1305"/>
      <c r="J44" s="1304" t="s">
        <v>9</v>
      </c>
      <c r="K44" s="1304"/>
      <c r="L44" s="1304">
        <v>4</v>
      </c>
      <c r="M44" s="1304"/>
      <c r="N44" s="1304">
        <v>3</v>
      </c>
      <c r="O44" s="1304"/>
      <c r="P44" s="1304">
        <v>1</v>
      </c>
      <c r="Q44" s="1304"/>
      <c r="R44" s="1304" t="s">
        <v>9</v>
      </c>
      <c r="S44" s="1304"/>
      <c r="T44" s="1304" t="s">
        <v>9</v>
      </c>
      <c r="U44" s="1304"/>
      <c r="V44" s="1304" t="s">
        <v>9</v>
      </c>
      <c r="W44" s="1307"/>
      <c r="X44" s="1304">
        <v>3</v>
      </c>
      <c r="Y44" s="1304"/>
      <c r="Z44" s="1304">
        <v>3</v>
      </c>
      <c r="AA44" s="1304"/>
      <c r="AB44" s="1304" t="s">
        <v>9</v>
      </c>
      <c r="AC44" s="1131"/>
      <c r="AD44" s="1193"/>
      <c r="AG44" s="1134"/>
    </row>
    <row r="45" spans="1:33" s="1125" customFormat="1" ht="10.5" customHeight="1">
      <c r="A45" s="1129"/>
      <c r="B45" s="1070"/>
      <c r="C45" s="121" t="s">
        <v>65</v>
      </c>
      <c r="D45" s="121"/>
      <c r="E45" s="1130"/>
      <c r="F45" s="1304">
        <v>21</v>
      </c>
      <c r="G45" s="1304"/>
      <c r="H45" s="1304">
        <v>18</v>
      </c>
      <c r="I45" s="1305"/>
      <c r="J45" s="1304">
        <v>3</v>
      </c>
      <c r="K45" s="1304"/>
      <c r="L45" s="1304">
        <v>25</v>
      </c>
      <c r="M45" s="1304"/>
      <c r="N45" s="1304">
        <v>24</v>
      </c>
      <c r="O45" s="1304"/>
      <c r="P45" s="1304">
        <v>1</v>
      </c>
      <c r="Q45" s="1304"/>
      <c r="R45" s="1304">
        <v>25</v>
      </c>
      <c r="S45" s="1304"/>
      <c r="T45" s="1304">
        <v>23</v>
      </c>
      <c r="U45" s="1304"/>
      <c r="V45" s="1304">
        <v>2</v>
      </c>
      <c r="W45" s="1307"/>
      <c r="X45" s="1304">
        <v>18</v>
      </c>
      <c r="Y45" s="1304"/>
      <c r="Z45" s="1304">
        <v>17</v>
      </c>
      <c r="AA45" s="1304"/>
      <c r="AB45" s="1304">
        <v>1</v>
      </c>
      <c r="AC45" s="1131"/>
      <c r="AD45" s="1193"/>
      <c r="AG45" s="1134"/>
    </row>
    <row r="46" spans="1:33" s="1125" customFormat="1" ht="10.5" customHeight="1">
      <c r="A46" s="1129"/>
      <c r="B46" s="1070"/>
      <c r="C46" s="121" t="s">
        <v>81</v>
      </c>
      <c r="D46" s="121"/>
      <c r="E46" s="1130"/>
      <c r="F46" s="1304">
        <v>17</v>
      </c>
      <c r="G46" s="1304"/>
      <c r="H46" s="1304">
        <v>15</v>
      </c>
      <c r="I46" s="1305"/>
      <c r="J46" s="1304">
        <v>2</v>
      </c>
      <c r="K46" s="1304"/>
      <c r="L46" s="1304">
        <v>16</v>
      </c>
      <c r="M46" s="1304"/>
      <c r="N46" s="1304">
        <v>15</v>
      </c>
      <c r="O46" s="1304"/>
      <c r="P46" s="1304">
        <v>1</v>
      </c>
      <c r="Q46" s="1304"/>
      <c r="R46" s="1304">
        <v>12</v>
      </c>
      <c r="S46" s="1304"/>
      <c r="T46" s="1304">
        <v>12</v>
      </c>
      <c r="U46" s="1304"/>
      <c r="V46" s="1304" t="s">
        <v>9</v>
      </c>
      <c r="W46" s="1307"/>
      <c r="X46" s="1304">
        <v>11</v>
      </c>
      <c r="Y46" s="1304"/>
      <c r="Z46" s="1304">
        <v>11</v>
      </c>
      <c r="AA46" s="1304"/>
      <c r="AB46" s="1304" t="s">
        <v>9</v>
      </c>
      <c r="AC46" s="1131"/>
      <c r="AD46" s="1193"/>
      <c r="AG46" s="1134"/>
    </row>
    <row r="47" spans="1:33" s="1125" customFormat="1" ht="10.5" customHeight="1">
      <c r="A47" s="1129"/>
      <c r="B47" s="1070"/>
      <c r="C47" s="121" t="s">
        <v>60</v>
      </c>
      <c r="D47" s="121"/>
      <c r="E47" s="1130"/>
      <c r="F47" s="1304">
        <v>19</v>
      </c>
      <c r="G47" s="1304"/>
      <c r="H47" s="1304">
        <v>17</v>
      </c>
      <c r="I47" s="1305"/>
      <c r="J47" s="1304">
        <v>2</v>
      </c>
      <c r="K47" s="1304"/>
      <c r="L47" s="1304">
        <v>11</v>
      </c>
      <c r="M47" s="1304"/>
      <c r="N47" s="1304">
        <v>10</v>
      </c>
      <c r="O47" s="1304"/>
      <c r="P47" s="1304">
        <v>1</v>
      </c>
      <c r="Q47" s="1304"/>
      <c r="R47" s="1304">
        <v>18</v>
      </c>
      <c r="S47" s="1304"/>
      <c r="T47" s="1304">
        <v>18</v>
      </c>
      <c r="U47" s="1304"/>
      <c r="V47" s="1304" t="s">
        <v>9</v>
      </c>
      <c r="W47" s="1307"/>
      <c r="X47" s="1304">
        <v>15</v>
      </c>
      <c r="Y47" s="1304"/>
      <c r="Z47" s="1304">
        <v>15</v>
      </c>
      <c r="AA47" s="1304"/>
      <c r="AB47" s="1304" t="s">
        <v>9</v>
      </c>
      <c r="AC47" s="1131"/>
      <c r="AD47" s="1193"/>
      <c r="AG47" s="1134"/>
    </row>
    <row r="48" spans="1:33" s="1125" customFormat="1" ht="10.5" customHeight="1">
      <c r="A48" s="1129"/>
      <c r="B48" s="1070"/>
      <c r="C48" s="121" t="s">
        <v>67</v>
      </c>
      <c r="D48" s="121"/>
      <c r="E48" s="1130"/>
      <c r="F48" s="1304">
        <v>7</v>
      </c>
      <c r="G48" s="1304"/>
      <c r="H48" s="1304">
        <v>7</v>
      </c>
      <c r="I48" s="1305"/>
      <c r="J48" s="1304" t="s">
        <v>9</v>
      </c>
      <c r="K48" s="1304"/>
      <c r="L48" s="1304">
        <v>8</v>
      </c>
      <c r="M48" s="1304"/>
      <c r="N48" s="1304">
        <v>8</v>
      </c>
      <c r="O48" s="1304"/>
      <c r="P48" s="1304" t="s">
        <v>9</v>
      </c>
      <c r="Q48" s="1304"/>
      <c r="R48" s="1304">
        <v>11</v>
      </c>
      <c r="S48" s="1304"/>
      <c r="T48" s="1304">
        <v>11</v>
      </c>
      <c r="U48" s="1304"/>
      <c r="V48" s="1304" t="s">
        <v>9</v>
      </c>
      <c r="W48" s="1307"/>
      <c r="X48" s="1304">
        <v>3</v>
      </c>
      <c r="Y48" s="1304"/>
      <c r="Z48" s="1304">
        <v>3</v>
      </c>
      <c r="AA48" s="1304"/>
      <c r="AB48" s="1304" t="s">
        <v>9</v>
      </c>
      <c r="AC48" s="1131"/>
      <c r="AD48" s="1193"/>
      <c r="AG48" s="1134"/>
    </row>
    <row r="49" spans="1:33" s="1125" customFormat="1" ht="10.5" customHeight="1">
      <c r="A49" s="1129"/>
      <c r="B49" s="1070"/>
      <c r="C49" s="121" t="s">
        <v>69</v>
      </c>
      <c r="D49" s="121"/>
      <c r="E49" s="1130"/>
      <c r="F49" s="1304">
        <v>7</v>
      </c>
      <c r="G49" s="1304"/>
      <c r="H49" s="1304">
        <v>7</v>
      </c>
      <c r="I49" s="1305"/>
      <c r="J49" s="1304" t="s">
        <v>9</v>
      </c>
      <c r="K49" s="1304"/>
      <c r="L49" s="1304">
        <v>3</v>
      </c>
      <c r="M49" s="1304"/>
      <c r="N49" s="1304">
        <v>2</v>
      </c>
      <c r="O49" s="1304"/>
      <c r="P49" s="1304">
        <v>1</v>
      </c>
      <c r="Q49" s="1304"/>
      <c r="R49" s="1304">
        <v>2</v>
      </c>
      <c r="S49" s="1304"/>
      <c r="T49" s="1304">
        <v>2</v>
      </c>
      <c r="U49" s="1304"/>
      <c r="V49" s="1304" t="s">
        <v>9</v>
      </c>
      <c r="W49" s="1307"/>
      <c r="X49" s="1304">
        <v>2</v>
      </c>
      <c r="Y49" s="1304"/>
      <c r="Z49" s="1304">
        <v>2</v>
      </c>
      <c r="AA49" s="1304"/>
      <c r="AB49" s="1304" t="s">
        <v>9</v>
      </c>
      <c r="AC49" s="1131"/>
      <c r="AD49" s="1193"/>
      <c r="AG49" s="1134"/>
    </row>
    <row r="50" spans="1:33" s="1125" customFormat="1" ht="10.5" customHeight="1">
      <c r="A50" s="1129"/>
      <c r="B50" s="1070"/>
      <c r="C50" s="121" t="s">
        <v>79</v>
      </c>
      <c r="D50" s="121"/>
      <c r="E50" s="1130"/>
      <c r="F50" s="1304">
        <v>13</v>
      </c>
      <c r="G50" s="1304"/>
      <c r="H50" s="1304">
        <v>12</v>
      </c>
      <c r="I50" s="1305"/>
      <c r="J50" s="1304">
        <v>1</v>
      </c>
      <c r="K50" s="1304"/>
      <c r="L50" s="1304">
        <v>3</v>
      </c>
      <c r="M50" s="1304"/>
      <c r="N50" s="1304">
        <v>3</v>
      </c>
      <c r="O50" s="1304"/>
      <c r="P50" s="1304" t="s">
        <v>9</v>
      </c>
      <c r="Q50" s="1304"/>
      <c r="R50" s="1304">
        <v>8</v>
      </c>
      <c r="S50" s="1304"/>
      <c r="T50" s="1304">
        <v>7</v>
      </c>
      <c r="U50" s="1304"/>
      <c r="V50" s="1304">
        <v>1</v>
      </c>
      <c r="W50" s="1307"/>
      <c r="X50" s="1304">
        <v>10</v>
      </c>
      <c r="Y50" s="1304"/>
      <c r="Z50" s="1304">
        <v>10</v>
      </c>
      <c r="AA50" s="1304"/>
      <c r="AB50" s="1304" t="s">
        <v>9</v>
      </c>
      <c r="AC50" s="1131"/>
      <c r="AD50" s="1193"/>
      <c r="AG50" s="1134"/>
    </row>
    <row r="51" spans="1:33" s="1125" customFormat="1" ht="10.5" customHeight="1">
      <c r="A51" s="1129"/>
      <c r="B51" s="1070"/>
      <c r="C51" s="121" t="s">
        <v>495</v>
      </c>
      <c r="D51" s="121"/>
      <c r="E51" s="1130"/>
      <c r="F51" s="1304">
        <v>2</v>
      </c>
      <c r="G51" s="1304"/>
      <c r="H51" s="1304">
        <v>2</v>
      </c>
      <c r="I51" s="1305"/>
      <c r="J51" s="1304" t="s">
        <v>9</v>
      </c>
      <c r="K51" s="1304"/>
      <c r="L51" s="1304">
        <v>5</v>
      </c>
      <c r="M51" s="1304"/>
      <c r="N51" s="1304">
        <v>5</v>
      </c>
      <c r="O51" s="1304"/>
      <c r="P51" s="1304" t="s">
        <v>9</v>
      </c>
      <c r="Q51" s="1304"/>
      <c r="R51" s="1304">
        <v>4</v>
      </c>
      <c r="S51" s="1304"/>
      <c r="T51" s="1304">
        <v>4</v>
      </c>
      <c r="U51" s="1304"/>
      <c r="V51" s="1304" t="s">
        <v>9</v>
      </c>
      <c r="W51" s="1307"/>
      <c r="X51" s="1304">
        <v>10</v>
      </c>
      <c r="Y51" s="1304"/>
      <c r="Z51" s="1304">
        <v>10</v>
      </c>
      <c r="AA51" s="1304"/>
      <c r="AB51" s="1304" t="s">
        <v>9</v>
      </c>
      <c r="AC51" s="1131"/>
      <c r="AD51" s="1193"/>
      <c r="AG51" s="1134"/>
    </row>
    <row r="52" spans="1:33" s="1125" customFormat="1" ht="10.5" customHeight="1">
      <c r="A52" s="1129"/>
      <c r="B52" s="1070"/>
      <c r="C52" s="121" t="s">
        <v>494</v>
      </c>
      <c r="D52" s="121"/>
      <c r="E52" s="1130"/>
      <c r="F52" s="1304">
        <v>3</v>
      </c>
      <c r="G52" s="1304"/>
      <c r="H52" s="1304">
        <v>3</v>
      </c>
      <c r="I52" s="1305"/>
      <c r="J52" s="1304" t="s">
        <v>9</v>
      </c>
      <c r="K52" s="1304"/>
      <c r="L52" s="1304">
        <v>8</v>
      </c>
      <c r="M52" s="1304"/>
      <c r="N52" s="1304">
        <v>7</v>
      </c>
      <c r="O52" s="1304"/>
      <c r="P52" s="1304">
        <v>1</v>
      </c>
      <c r="Q52" s="1304"/>
      <c r="R52" s="1304">
        <v>6</v>
      </c>
      <c r="S52" s="1304"/>
      <c r="T52" s="1304">
        <v>6</v>
      </c>
      <c r="U52" s="1304"/>
      <c r="V52" s="1304" t="s">
        <v>9</v>
      </c>
      <c r="W52" s="1307"/>
      <c r="X52" s="1304">
        <v>2</v>
      </c>
      <c r="Y52" s="1304"/>
      <c r="Z52" s="1304">
        <v>2</v>
      </c>
      <c r="AA52" s="1304"/>
      <c r="AB52" s="1304" t="s">
        <v>9</v>
      </c>
      <c r="AC52" s="1131"/>
      <c r="AD52" s="1193"/>
      <c r="AG52" s="1134"/>
    </row>
    <row r="53" spans="1:33" s="1125" customFormat="1" ht="10.5" customHeight="1">
      <c r="A53" s="1129"/>
      <c r="B53" s="1070"/>
      <c r="C53" s="121" t="s">
        <v>496</v>
      </c>
      <c r="D53" s="121"/>
      <c r="E53" s="1130"/>
      <c r="F53" s="1304">
        <v>29</v>
      </c>
      <c r="G53" s="1304"/>
      <c r="H53" s="1304">
        <v>29</v>
      </c>
      <c r="I53" s="1305"/>
      <c r="J53" s="1304" t="s">
        <v>9</v>
      </c>
      <c r="K53" s="1304"/>
      <c r="L53" s="1304">
        <v>23</v>
      </c>
      <c r="M53" s="1304"/>
      <c r="N53" s="1304">
        <v>23</v>
      </c>
      <c r="O53" s="1304"/>
      <c r="P53" s="1304" t="s">
        <v>9</v>
      </c>
      <c r="Q53" s="1304"/>
      <c r="R53" s="1304">
        <v>13</v>
      </c>
      <c r="S53" s="1304"/>
      <c r="T53" s="1304">
        <v>13</v>
      </c>
      <c r="U53" s="1304"/>
      <c r="V53" s="1304" t="s">
        <v>9</v>
      </c>
      <c r="W53" s="1307"/>
      <c r="X53" s="1304">
        <v>20</v>
      </c>
      <c r="Y53" s="1304"/>
      <c r="Z53" s="1304">
        <v>19</v>
      </c>
      <c r="AA53" s="1304"/>
      <c r="AB53" s="1304">
        <v>1</v>
      </c>
      <c r="AC53" s="1131"/>
      <c r="AD53" s="1193"/>
      <c r="AG53" s="1134"/>
    </row>
    <row r="54" spans="1:33" s="1125" customFormat="1" ht="2.25" customHeight="1" thickBot="1">
      <c r="A54" s="1129"/>
      <c r="B54" s="1070"/>
      <c r="C54" s="121"/>
      <c r="D54" s="121"/>
      <c r="E54" s="1130"/>
      <c r="F54" s="1130"/>
      <c r="G54" s="1130"/>
      <c r="H54" s="1130"/>
      <c r="I54" s="1130"/>
      <c r="J54" s="1130"/>
      <c r="K54" s="1130"/>
      <c r="L54" s="1190"/>
      <c r="M54" s="1190"/>
      <c r="N54" s="1192"/>
      <c r="O54" s="1192"/>
      <c r="P54" s="1190"/>
      <c r="Q54" s="1190"/>
      <c r="R54" s="1190"/>
      <c r="S54" s="1190"/>
      <c r="T54" s="1190"/>
      <c r="U54" s="1190"/>
      <c r="V54" s="1190"/>
      <c r="W54" s="1190"/>
      <c r="X54" s="1190"/>
      <c r="Y54" s="1190"/>
      <c r="Z54" s="1192"/>
      <c r="AA54" s="1192"/>
      <c r="AB54" s="1192"/>
      <c r="AC54" s="1131"/>
      <c r="AD54" s="1193"/>
      <c r="AG54" s="1134"/>
    </row>
    <row r="55" spans="1:33" s="174" customFormat="1" ht="13.5" thickBot="1">
      <c r="A55" s="172"/>
      <c r="B55" s="173"/>
      <c r="C55" s="1597" t="s">
        <v>519</v>
      </c>
      <c r="D55" s="1598"/>
      <c r="E55" s="1598"/>
      <c r="F55" s="1598"/>
      <c r="G55" s="1598"/>
      <c r="H55" s="1598"/>
      <c r="I55" s="1598"/>
      <c r="J55" s="1598"/>
      <c r="K55" s="1598"/>
      <c r="L55" s="1598"/>
      <c r="M55" s="1598"/>
      <c r="N55" s="1598"/>
      <c r="O55" s="1598"/>
      <c r="P55" s="1598"/>
      <c r="Q55" s="1598"/>
      <c r="R55" s="1598"/>
      <c r="S55" s="1598"/>
      <c r="T55" s="1598"/>
      <c r="U55" s="1598"/>
      <c r="V55" s="1598"/>
      <c r="W55" s="1598"/>
      <c r="X55" s="1598"/>
      <c r="Y55" s="1598"/>
      <c r="Z55" s="1598"/>
      <c r="AA55" s="1598"/>
      <c r="AB55" s="1599"/>
      <c r="AC55" s="555"/>
      <c r="AD55" s="1189"/>
      <c r="AE55" s="752"/>
      <c r="AF55" s="1133"/>
    </row>
    <row r="56" spans="1:33" s="1077" customFormat="1" ht="13.5" customHeight="1">
      <c r="A56" s="1075"/>
      <c r="B56" s="1076"/>
      <c r="C56" s="1600" t="s">
        <v>70</v>
      </c>
      <c r="D56" s="1600"/>
      <c r="E56" s="1124"/>
      <c r="F56" s="1306">
        <v>7156003</v>
      </c>
      <c r="G56" s="1306"/>
      <c r="H56" s="1306">
        <v>5598421</v>
      </c>
      <c r="I56" s="1306"/>
      <c r="J56" s="1306">
        <v>1557582</v>
      </c>
      <c r="K56" s="1306"/>
      <c r="L56" s="1306">
        <v>6643227</v>
      </c>
      <c r="M56" s="1306"/>
      <c r="N56" s="1306">
        <v>5071136</v>
      </c>
      <c r="O56" s="1306"/>
      <c r="P56" s="1306">
        <v>1572091</v>
      </c>
      <c r="Q56" s="1306"/>
      <c r="R56" s="1306">
        <v>6088165</v>
      </c>
      <c r="S56" s="1306"/>
      <c r="T56" s="1306">
        <v>4724341</v>
      </c>
      <c r="U56" s="1306"/>
      <c r="V56" s="1302">
        <v>1363824</v>
      </c>
      <c r="W56" s="1087"/>
      <c r="X56" s="1302">
        <v>5632280.1093787542</v>
      </c>
      <c r="Y56" s="1302"/>
      <c r="Z56" s="1302">
        <v>4227311.3384724176</v>
      </c>
      <c r="AA56" s="1302"/>
      <c r="AB56" s="1302">
        <v>1404968.7709066996</v>
      </c>
      <c r="AC56" s="555"/>
      <c r="AD56" s="1191"/>
      <c r="AF56" s="1125"/>
      <c r="AG56" s="1134"/>
    </row>
    <row r="57" spans="1:33" s="1077" customFormat="1" ht="10.5" customHeight="1">
      <c r="A57" s="1075"/>
      <c r="B57" s="1076"/>
      <c r="C57" s="121" t="s">
        <v>64</v>
      </c>
      <c r="D57" s="121"/>
      <c r="E57" s="1078"/>
      <c r="F57" s="1304">
        <v>716023</v>
      </c>
      <c r="G57" s="1304"/>
      <c r="H57" s="1304">
        <v>550578</v>
      </c>
      <c r="I57" s="1305"/>
      <c r="J57" s="1304">
        <v>165445</v>
      </c>
      <c r="K57" s="1304"/>
      <c r="L57" s="1304">
        <v>598423</v>
      </c>
      <c r="M57" s="1304"/>
      <c r="N57" s="1304">
        <v>456436</v>
      </c>
      <c r="O57" s="1304"/>
      <c r="P57" s="1304">
        <v>141987</v>
      </c>
      <c r="Q57" s="1304"/>
      <c r="R57" s="1304">
        <v>518465</v>
      </c>
      <c r="S57" s="1304"/>
      <c r="T57" s="1304">
        <v>413310</v>
      </c>
      <c r="U57" s="1304"/>
      <c r="V57" s="1304">
        <v>105155</v>
      </c>
      <c r="W57" s="1307"/>
      <c r="X57" s="1304">
        <v>492419.84015690343</v>
      </c>
      <c r="Y57" s="1304"/>
      <c r="Z57" s="1304">
        <v>378350.50863564847</v>
      </c>
      <c r="AA57" s="1304"/>
      <c r="AB57" s="1304">
        <v>114069.33152126434</v>
      </c>
      <c r="AC57" s="555"/>
      <c r="AD57" s="1191"/>
      <c r="AF57" s="1125"/>
      <c r="AG57" s="1134"/>
    </row>
    <row r="58" spans="1:33" s="1077" customFormat="1" ht="10.5" customHeight="1">
      <c r="A58" s="1075"/>
      <c r="B58" s="1076"/>
      <c r="C58" s="121" t="s">
        <v>57</v>
      </c>
      <c r="D58" s="121"/>
      <c r="E58" s="1078"/>
      <c r="F58" s="1304">
        <v>42740</v>
      </c>
      <c r="G58" s="1304"/>
      <c r="H58" s="1304">
        <v>38665</v>
      </c>
      <c r="I58" s="1305"/>
      <c r="J58" s="1304">
        <v>4075</v>
      </c>
      <c r="K58" s="1304"/>
      <c r="L58" s="1304">
        <v>43615</v>
      </c>
      <c r="M58" s="1304"/>
      <c r="N58" s="1304">
        <v>33462</v>
      </c>
      <c r="O58" s="1304"/>
      <c r="P58" s="1304">
        <v>10153</v>
      </c>
      <c r="Q58" s="1304"/>
      <c r="R58" s="1304">
        <v>46188</v>
      </c>
      <c r="S58" s="1304"/>
      <c r="T58" s="1304">
        <v>37709</v>
      </c>
      <c r="U58" s="1304"/>
      <c r="V58" s="1304">
        <v>8479</v>
      </c>
      <c r="W58" s="1307"/>
      <c r="X58" s="1304">
        <v>50661.840322218806</v>
      </c>
      <c r="Y58" s="1304"/>
      <c r="Z58" s="1304">
        <v>40670.425143940614</v>
      </c>
      <c r="AA58" s="1304"/>
      <c r="AB58" s="1304">
        <v>9991.4151782782155</v>
      </c>
      <c r="AC58" s="555"/>
      <c r="AD58" s="1191"/>
      <c r="AF58" s="1125"/>
      <c r="AG58" s="1134"/>
    </row>
    <row r="59" spans="1:33" s="1125" customFormat="1" ht="10.5" customHeight="1">
      <c r="A59" s="1129"/>
      <c r="B59" s="1070"/>
      <c r="C59" s="121" t="s">
        <v>66</v>
      </c>
      <c r="D59" s="121"/>
      <c r="E59" s="1130"/>
      <c r="F59" s="1304">
        <v>622956</v>
      </c>
      <c r="G59" s="1304"/>
      <c r="H59" s="1304">
        <v>512994</v>
      </c>
      <c r="I59" s="1305"/>
      <c r="J59" s="1304">
        <v>109962</v>
      </c>
      <c r="K59" s="1304"/>
      <c r="L59" s="1304">
        <v>594478</v>
      </c>
      <c r="M59" s="1304"/>
      <c r="N59" s="1304">
        <v>487960</v>
      </c>
      <c r="O59" s="1304"/>
      <c r="P59" s="1304">
        <v>106518</v>
      </c>
      <c r="Q59" s="1304"/>
      <c r="R59" s="1304">
        <v>590009</v>
      </c>
      <c r="S59" s="1304"/>
      <c r="T59" s="1304">
        <v>491273</v>
      </c>
      <c r="U59" s="1304"/>
      <c r="V59" s="1304">
        <v>98736</v>
      </c>
      <c r="W59" s="1307"/>
      <c r="X59" s="1304">
        <v>520135.84415003384</v>
      </c>
      <c r="Y59" s="1304"/>
      <c r="Z59" s="1304">
        <v>417069.10523299978</v>
      </c>
      <c r="AA59" s="1304"/>
      <c r="AB59" s="1304">
        <v>103066.73891704167</v>
      </c>
      <c r="AC59" s="1131"/>
      <c r="AD59" s="1193"/>
      <c r="AG59" s="1134"/>
    </row>
    <row r="60" spans="1:33" s="1125" customFormat="1" ht="10.5" customHeight="1">
      <c r="A60" s="1129"/>
      <c r="B60" s="1070"/>
      <c r="C60" s="121" t="s">
        <v>68</v>
      </c>
      <c r="D60" s="121"/>
      <c r="E60" s="1130"/>
      <c r="F60" s="1304">
        <v>39626</v>
      </c>
      <c r="G60" s="1304"/>
      <c r="H60" s="1304">
        <v>32259</v>
      </c>
      <c r="I60" s="1305"/>
      <c r="J60" s="1304">
        <v>7367</v>
      </c>
      <c r="K60" s="1304"/>
      <c r="L60" s="1304">
        <v>52984</v>
      </c>
      <c r="M60" s="1304"/>
      <c r="N60" s="1304">
        <v>43240</v>
      </c>
      <c r="O60" s="1304"/>
      <c r="P60" s="1304">
        <v>9744</v>
      </c>
      <c r="Q60" s="1304"/>
      <c r="R60" s="1304">
        <v>59148</v>
      </c>
      <c r="S60" s="1304"/>
      <c r="T60" s="1304">
        <v>46832</v>
      </c>
      <c r="U60" s="1304"/>
      <c r="V60" s="1304">
        <v>12316</v>
      </c>
      <c r="W60" s="1307"/>
      <c r="X60" s="1304">
        <v>51410.475547211063</v>
      </c>
      <c r="Y60" s="1304"/>
      <c r="Z60" s="1304">
        <v>44360.995979963765</v>
      </c>
      <c r="AA60" s="1304"/>
      <c r="AB60" s="1304">
        <v>7049.4795672472765</v>
      </c>
      <c r="AC60" s="1131"/>
      <c r="AD60" s="1193"/>
      <c r="AG60" s="1134"/>
    </row>
    <row r="61" spans="1:33" s="1125" customFormat="1" ht="10.5" customHeight="1">
      <c r="A61" s="1129"/>
      <c r="B61" s="1070"/>
      <c r="C61" s="121" t="s">
        <v>77</v>
      </c>
      <c r="D61" s="121"/>
      <c r="E61" s="1130"/>
      <c r="F61" s="1304">
        <v>91264</v>
      </c>
      <c r="G61" s="1304"/>
      <c r="H61" s="1304">
        <v>75211</v>
      </c>
      <c r="I61" s="1305"/>
      <c r="J61" s="1304">
        <v>16053</v>
      </c>
      <c r="K61" s="1304"/>
      <c r="L61" s="1304">
        <v>72322</v>
      </c>
      <c r="M61" s="1304"/>
      <c r="N61" s="1304">
        <v>55921</v>
      </c>
      <c r="O61" s="1304"/>
      <c r="P61" s="1304">
        <v>16401</v>
      </c>
      <c r="Q61" s="1304"/>
      <c r="R61" s="1304">
        <v>68180</v>
      </c>
      <c r="S61" s="1304"/>
      <c r="T61" s="1304">
        <v>49311</v>
      </c>
      <c r="U61" s="1304"/>
      <c r="V61" s="1304">
        <v>18869</v>
      </c>
      <c r="W61" s="1307"/>
      <c r="X61" s="1304">
        <v>58800.215824225103</v>
      </c>
      <c r="Y61" s="1304"/>
      <c r="Z61" s="1304">
        <v>45812.959190139038</v>
      </c>
      <c r="AA61" s="1304"/>
      <c r="AB61" s="1304">
        <v>12987.256634086085</v>
      </c>
      <c r="AC61" s="1131"/>
      <c r="AD61" s="1193"/>
      <c r="AG61" s="1134"/>
    </row>
    <row r="62" spans="1:33" s="1125" customFormat="1" ht="10.5" customHeight="1">
      <c r="A62" s="1129"/>
      <c r="B62" s="1070"/>
      <c r="C62" s="121" t="s">
        <v>63</v>
      </c>
      <c r="D62" s="121"/>
      <c r="E62" s="1130"/>
      <c r="F62" s="1304">
        <v>238871</v>
      </c>
      <c r="G62" s="1304"/>
      <c r="H62" s="1304">
        <v>179359</v>
      </c>
      <c r="I62" s="1305"/>
      <c r="J62" s="1304">
        <v>59512</v>
      </c>
      <c r="K62" s="1304"/>
      <c r="L62" s="1304">
        <v>194738</v>
      </c>
      <c r="M62" s="1304"/>
      <c r="N62" s="1304">
        <v>151657</v>
      </c>
      <c r="O62" s="1304"/>
      <c r="P62" s="1304">
        <v>43081</v>
      </c>
      <c r="Q62" s="1304"/>
      <c r="R62" s="1304">
        <v>175057</v>
      </c>
      <c r="S62" s="1304"/>
      <c r="T62" s="1304">
        <v>133446</v>
      </c>
      <c r="U62" s="1304"/>
      <c r="V62" s="1304">
        <v>41611</v>
      </c>
      <c r="W62" s="1307"/>
      <c r="X62" s="1304">
        <v>189450.90738785334</v>
      </c>
      <c r="Y62" s="1304"/>
      <c r="Z62" s="1304">
        <v>144636.42031419845</v>
      </c>
      <c r="AA62" s="1304"/>
      <c r="AB62" s="1304">
        <v>44814.48707365388</v>
      </c>
      <c r="AC62" s="1131"/>
      <c r="AD62" s="1193"/>
      <c r="AG62" s="1134"/>
    </row>
    <row r="63" spans="1:33" s="1125" customFormat="1" ht="10.5" customHeight="1">
      <c r="A63" s="1129"/>
      <c r="B63" s="1070"/>
      <c r="C63" s="121" t="s">
        <v>58</v>
      </c>
      <c r="D63" s="121"/>
      <c r="E63" s="1130"/>
      <c r="F63" s="1304">
        <v>96505</v>
      </c>
      <c r="G63" s="1304"/>
      <c r="H63" s="1304">
        <v>78117</v>
      </c>
      <c r="I63" s="1305"/>
      <c r="J63" s="1304">
        <v>18388</v>
      </c>
      <c r="K63" s="1304"/>
      <c r="L63" s="1304">
        <v>70849</v>
      </c>
      <c r="M63" s="1304"/>
      <c r="N63" s="1304">
        <v>54046</v>
      </c>
      <c r="O63" s="1304"/>
      <c r="P63" s="1304">
        <v>16803</v>
      </c>
      <c r="Q63" s="1304"/>
      <c r="R63" s="1304">
        <v>84085</v>
      </c>
      <c r="S63" s="1304"/>
      <c r="T63" s="1304">
        <v>68150</v>
      </c>
      <c r="U63" s="1304"/>
      <c r="V63" s="1304">
        <v>15935</v>
      </c>
      <c r="W63" s="1307"/>
      <c r="X63" s="1304">
        <v>76159.055782330703</v>
      </c>
      <c r="Y63" s="1304"/>
      <c r="Z63" s="1304">
        <v>58855.894719723234</v>
      </c>
      <c r="AA63" s="1304"/>
      <c r="AB63" s="1304">
        <v>17303.161062607483</v>
      </c>
      <c r="AC63" s="1131"/>
      <c r="AD63" s="1193"/>
      <c r="AG63" s="1134"/>
    </row>
    <row r="64" spans="1:33" s="1125" customFormat="1" ht="10.5" customHeight="1">
      <c r="A64" s="1129"/>
      <c r="B64" s="1070"/>
      <c r="C64" s="121" t="s">
        <v>76</v>
      </c>
      <c r="D64" s="121"/>
      <c r="E64" s="1130"/>
      <c r="F64" s="1304">
        <v>269332</v>
      </c>
      <c r="G64" s="1304"/>
      <c r="H64" s="1304">
        <v>200844</v>
      </c>
      <c r="I64" s="1305"/>
      <c r="J64" s="1304">
        <v>68488</v>
      </c>
      <c r="K64" s="1304"/>
      <c r="L64" s="1304">
        <v>255443</v>
      </c>
      <c r="M64" s="1304"/>
      <c r="N64" s="1304">
        <v>189302</v>
      </c>
      <c r="O64" s="1304"/>
      <c r="P64" s="1304">
        <v>66141</v>
      </c>
      <c r="Q64" s="1304"/>
      <c r="R64" s="1304">
        <v>257590</v>
      </c>
      <c r="S64" s="1304"/>
      <c r="T64" s="1304">
        <v>172557</v>
      </c>
      <c r="U64" s="1304"/>
      <c r="V64" s="1304">
        <v>85033</v>
      </c>
      <c r="W64" s="1307"/>
      <c r="X64" s="1304">
        <v>210837.30204506323</v>
      </c>
      <c r="Y64" s="1304"/>
      <c r="Z64" s="1304">
        <v>153914.55256043855</v>
      </c>
      <c r="AA64" s="1304"/>
      <c r="AB64" s="1304">
        <v>56922.749484624845</v>
      </c>
      <c r="AC64" s="1131"/>
      <c r="AD64" s="1193"/>
      <c r="AG64" s="1134"/>
    </row>
    <row r="65" spans="1:33" s="1125" customFormat="1" ht="10.5" customHeight="1">
      <c r="A65" s="1129"/>
      <c r="B65" s="1070"/>
      <c r="C65" s="121" t="s">
        <v>78</v>
      </c>
      <c r="D65" s="121"/>
      <c r="E65" s="1130"/>
      <c r="F65" s="1304">
        <v>54076</v>
      </c>
      <c r="G65" s="1304"/>
      <c r="H65" s="1304">
        <v>42741</v>
      </c>
      <c r="I65" s="1305"/>
      <c r="J65" s="1304">
        <v>11335</v>
      </c>
      <c r="K65" s="1304"/>
      <c r="L65" s="1304">
        <v>56799</v>
      </c>
      <c r="M65" s="1304"/>
      <c r="N65" s="1304">
        <v>46603</v>
      </c>
      <c r="O65" s="1304"/>
      <c r="P65" s="1304">
        <v>10196</v>
      </c>
      <c r="Q65" s="1304"/>
      <c r="R65" s="1304">
        <v>56313</v>
      </c>
      <c r="S65" s="1304"/>
      <c r="T65" s="1304">
        <v>45089</v>
      </c>
      <c r="U65" s="1304"/>
      <c r="V65" s="1304">
        <v>11224</v>
      </c>
      <c r="W65" s="1307"/>
      <c r="X65" s="1304">
        <v>52030.143195403361</v>
      </c>
      <c r="Y65" s="1304"/>
      <c r="Z65" s="1304">
        <v>45699.157291140335</v>
      </c>
      <c r="AA65" s="1304"/>
      <c r="AB65" s="1304">
        <v>6330.9859042630778</v>
      </c>
      <c r="AC65" s="1131"/>
      <c r="AD65" s="1193"/>
      <c r="AG65" s="1134"/>
    </row>
    <row r="66" spans="1:33" s="1125" customFormat="1" ht="10.5" customHeight="1">
      <c r="A66" s="1129"/>
      <c r="B66" s="1070"/>
      <c r="C66" s="121" t="s">
        <v>62</v>
      </c>
      <c r="D66" s="121"/>
      <c r="E66" s="1130"/>
      <c r="F66" s="1304">
        <v>433528</v>
      </c>
      <c r="G66" s="1304"/>
      <c r="H66" s="1304">
        <v>340681</v>
      </c>
      <c r="I66" s="1305"/>
      <c r="J66" s="1304">
        <v>92847</v>
      </c>
      <c r="K66" s="1304"/>
      <c r="L66" s="1304">
        <v>367360</v>
      </c>
      <c r="M66" s="1304"/>
      <c r="N66" s="1304">
        <v>283003</v>
      </c>
      <c r="O66" s="1304"/>
      <c r="P66" s="1304">
        <v>84357</v>
      </c>
      <c r="Q66" s="1304"/>
      <c r="R66" s="1304">
        <v>358338</v>
      </c>
      <c r="S66" s="1304"/>
      <c r="T66" s="1304">
        <v>281392</v>
      </c>
      <c r="U66" s="1304"/>
      <c r="V66" s="1304">
        <v>76946</v>
      </c>
      <c r="W66" s="1307"/>
      <c r="X66" s="1304">
        <v>327745.66025903902</v>
      </c>
      <c r="Y66" s="1304"/>
      <c r="Z66" s="1304">
        <v>246463.70265036757</v>
      </c>
      <c r="AA66" s="1304"/>
      <c r="AB66" s="1304">
        <v>81281.957608670316</v>
      </c>
      <c r="AC66" s="1131"/>
      <c r="AD66" s="1193"/>
      <c r="AG66" s="1134"/>
    </row>
    <row r="67" spans="1:33" s="1125" customFormat="1" ht="10.5" customHeight="1">
      <c r="A67" s="1129"/>
      <c r="B67" s="1070"/>
      <c r="C67" s="121" t="s">
        <v>61</v>
      </c>
      <c r="D67" s="121"/>
      <c r="E67" s="1130"/>
      <c r="F67" s="1304">
        <v>1429328</v>
      </c>
      <c r="G67" s="1304"/>
      <c r="H67" s="1304">
        <v>1000261</v>
      </c>
      <c r="I67" s="1305"/>
      <c r="J67" s="1304">
        <v>429067</v>
      </c>
      <c r="K67" s="1304"/>
      <c r="L67" s="1304">
        <v>1402683</v>
      </c>
      <c r="M67" s="1304"/>
      <c r="N67" s="1304">
        <v>951024</v>
      </c>
      <c r="O67" s="1304"/>
      <c r="P67" s="1304">
        <v>451659</v>
      </c>
      <c r="Q67" s="1304"/>
      <c r="R67" s="1304">
        <v>1171770</v>
      </c>
      <c r="S67" s="1304"/>
      <c r="T67" s="1304">
        <v>811335</v>
      </c>
      <c r="U67" s="1304"/>
      <c r="V67" s="1304">
        <v>360434</v>
      </c>
      <c r="W67" s="1307"/>
      <c r="X67" s="1304">
        <v>1170807.1538243413</v>
      </c>
      <c r="Y67" s="1304"/>
      <c r="Z67" s="1304">
        <v>783132.24346945819</v>
      </c>
      <c r="AA67" s="1304"/>
      <c r="AB67" s="1304">
        <v>387674.91035489138</v>
      </c>
      <c r="AC67" s="1131"/>
      <c r="AD67" s="1193"/>
      <c r="AG67" s="1134"/>
    </row>
    <row r="68" spans="1:33" s="1125" customFormat="1" ht="10.5" customHeight="1">
      <c r="A68" s="1129"/>
      <c r="B68" s="1070"/>
      <c r="C68" s="121" t="s">
        <v>59</v>
      </c>
      <c r="D68" s="121"/>
      <c r="E68" s="1130"/>
      <c r="F68" s="1304">
        <v>37661</v>
      </c>
      <c r="G68" s="1304"/>
      <c r="H68" s="1304">
        <v>30343</v>
      </c>
      <c r="I68" s="1305"/>
      <c r="J68" s="1304">
        <v>7318</v>
      </c>
      <c r="K68" s="1304"/>
      <c r="L68" s="1304">
        <v>49560</v>
      </c>
      <c r="M68" s="1304"/>
      <c r="N68" s="1304">
        <v>35228</v>
      </c>
      <c r="O68" s="1304"/>
      <c r="P68" s="1304">
        <v>14332</v>
      </c>
      <c r="Q68" s="1304"/>
      <c r="R68" s="1304">
        <v>37391</v>
      </c>
      <c r="S68" s="1304"/>
      <c r="T68" s="1304">
        <v>30832</v>
      </c>
      <c r="U68" s="1304"/>
      <c r="V68" s="1304">
        <v>6560</v>
      </c>
      <c r="W68" s="1307"/>
      <c r="X68" s="1304">
        <v>39245.309622675202</v>
      </c>
      <c r="Y68" s="1304"/>
      <c r="Z68" s="1304">
        <v>27826.912903884535</v>
      </c>
      <c r="AA68" s="1304"/>
      <c r="AB68" s="1304">
        <v>11418.396718790698</v>
      </c>
      <c r="AC68" s="1131"/>
      <c r="AD68" s="1193"/>
      <c r="AG68" s="1134"/>
    </row>
    <row r="69" spans="1:33" s="1125" customFormat="1" ht="10.5" customHeight="1">
      <c r="A69" s="1129"/>
      <c r="B69" s="1070"/>
      <c r="C69" s="121" t="s">
        <v>65</v>
      </c>
      <c r="D69" s="121"/>
      <c r="E69" s="1130"/>
      <c r="F69" s="1304">
        <v>1461761</v>
      </c>
      <c r="G69" s="1304"/>
      <c r="H69" s="1304">
        <v>1188484</v>
      </c>
      <c r="I69" s="1305"/>
      <c r="J69" s="1304">
        <v>273277</v>
      </c>
      <c r="K69" s="1304"/>
      <c r="L69" s="1304">
        <v>1359325</v>
      </c>
      <c r="M69" s="1304"/>
      <c r="N69" s="1304">
        <v>1065231</v>
      </c>
      <c r="O69" s="1304"/>
      <c r="P69" s="1304">
        <v>294094</v>
      </c>
      <c r="Q69" s="1304"/>
      <c r="R69" s="1304">
        <v>1295770</v>
      </c>
      <c r="S69" s="1304"/>
      <c r="T69" s="1304">
        <v>1049834</v>
      </c>
      <c r="U69" s="1304"/>
      <c r="V69" s="1304">
        <v>245935</v>
      </c>
      <c r="W69" s="1307"/>
      <c r="X69" s="1304">
        <v>1114667.8113200651</v>
      </c>
      <c r="Y69" s="1304"/>
      <c r="Z69" s="1304">
        <v>858396.88303957996</v>
      </c>
      <c r="AA69" s="1304"/>
      <c r="AB69" s="1304">
        <v>256270.92828048224</v>
      </c>
      <c r="AC69" s="1131"/>
      <c r="AD69" s="1193"/>
      <c r="AG69" s="1134"/>
    </row>
    <row r="70" spans="1:33" s="1125" customFormat="1" ht="10.5" customHeight="1">
      <c r="A70" s="1129"/>
      <c r="B70" s="1070"/>
      <c r="C70" s="121" t="s">
        <v>81</v>
      </c>
      <c r="D70" s="121"/>
      <c r="E70" s="1130"/>
      <c r="F70" s="1304">
        <v>323979</v>
      </c>
      <c r="G70" s="1304"/>
      <c r="H70" s="1304">
        <v>248746</v>
      </c>
      <c r="I70" s="1305"/>
      <c r="J70" s="1304">
        <v>75233</v>
      </c>
      <c r="K70" s="1304"/>
      <c r="L70" s="1304">
        <v>296283</v>
      </c>
      <c r="M70" s="1304"/>
      <c r="N70" s="1304">
        <v>220222</v>
      </c>
      <c r="O70" s="1304"/>
      <c r="P70" s="1304">
        <v>76061</v>
      </c>
      <c r="Q70" s="1304"/>
      <c r="R70" s="1304">
        <v>252336</v>
      </c>
      <c r="S70" s="1304"/>
      <c r="T70" s="1304">
        <v>185089</v>
      </c>
      <c r="U70" s="1304"/>
      <c r="V70" s="1304">
        <v>67247</v>
      </c>
      <c r="W70" s="1307"/>
      <c r="X70" s="1304">
        <v>267482.88302212412</v>
      </c>
      <c r="Y70" s="1304"/>
      <c r="Z70" s="1304">
        <v>187692.33084626417</v>
      </c>
      <c r="AA70" s="1304"/>
      <c r="AB70" s="1304">
        <v>79790.552175859368</v>
      </c>
      <c r="AC70" s="1131"/>
      <c r="AD70" s="1193"/>
      <c r="AG70" s="1134"/>
    </row>
    <row r="71" spans="1:33" s="1125" customFormat="1" ht="10.5" customHeight="1">
      <c r="A71" s="1129"/>
      <c r="B71" s="1070"/>
      <c r="C71" s="121" t="s">
        <v>60</v>
      </c>
      <c r="D71" s="121"/>
      <c r="E71" s="1130"/>
      <c r="F71" s="1304">
        <v>457542</v>
      </c>
      <c r="G71" s="1304"/>
      <c r="H71" s="1304">
        <v>360301</v>
      </c>
      <c r="I71" s="1305"/>
      <c r="J71" s="1304">
        <v>97241</v>
      </c>
      <c r="K71" s="1304"/>
      <c r="L71" s="1304">
        <v>394651</v>
      </c>
      <c r="M71" s="1304"/>
      <c r="N71" s="1304">
        <v>299918</v>
      </c>
      <c r="O71" s="1304"/>
      <c r="P71" s="1304">
        <v>94733</v>
      </c>
      <c r="Q71" s="1304"/>
      <c r="R71" s="1304">
        <v>360053</v>
      </c>
      <c r="S71" s="1304"/>
      <c r="T71" s="1304">
        <v>272349</v>
      </c>
      <c r="U71" s="1304"/>
      <c r="V71" s="1304">
        <v>87704</v>
      </c>
      <c r="W71" s="1307"/>
      <c r="X71" s="1304">
        <v>343715.33621443989</v>
      </c>
      <c r="Y71" s="1304"/>
      <c r="Z71" s="1304">
        <v>244658.34630460502</v>
      </c>
      <c r="AA71" s="1304"/>
      <c r="AB71" s="1304">
        <v>99056.989909834097</v>
      </c>
      <c r="AC71" s="1131"/>
      <c r="AD71" s="1193"/>
      <c r="AG71" s="1134"/>
    </row>
    <row r="72" spans="1:33" s="1125" customFormat="1" ht="10.5" customHeight="1">
      <c r="A72" s="1129"/>
      <c r="B72" s="1070"/>
      <c r="C72" s="121" t="s">
        <v>67</v>
      </c>
      <c r="D72" s="121"/>
      <c r="E72" s="1130"/>
      <c r="F72" s="1304">
        <v>167665</v>
      </c>
      <c r="G72" s="1304"/>
      <c r="H72" s="1304">
        <v>135157</v>
      </c>
      <c r="I72" s="1305"/>
      <c r="J72" s="1304">
        <v>32508</v>
      </c>
      <c r="K72" s="1304"/>
      <c r="L72" s="1304">
        <v>171064</v>
      </c>
      <c r="M72" s="1304"/>
      <c r="N72" s="1304">
        <v>140666</v>
      </c>
      <c r="O72" s="1304"/>
      <c r="P72" s="1304">
        <v>30398</v>
      </c>
      <c r="Q72" s="1304"/>
      <c r="R72" s="1304">
        <v>151855</v>
      </c>
      <c r="S72" s="1304"/>
      <c r="T72" s="1304">
        <v>126411</v>
      </c>
      <c r="U72" s="1304"/>
      <c r="V72" s="1304">
        <v>25443</v>
      </c>
      <c r="W72" s="1307"/>
      <c r="X72" s="1304">
        <v>144960.00405319061</v>
      </c>
      <c r="Y72" s="1304"/>
      <c r="Z72" s="1304">
        <v>114172.14282909867</v>
      </c>
      <c r="AA72" s="1304"/>
      <c r="AB72" s="1304">
        <v>30787.861224091874</v>
      </c>
      <c r="AC72" s="1131"/>
      <c r="AD72" s="1193"/>
      <c r="AG72" s="1134"/>
    </row>
    <row r="73" spans="1:33" s="1125" customFormat="1" ht="10.5" customHeight="1">
      <c r="A73" s="1129"/>
      <c r="B73" s="1070"/>
      <c r="C73" s="121" t="s">
        <v>69</v>
      </c>
      <c r="D73" s="121"/>
      <c r="E73" s="1130"/>
      <c r="F73" s="1304">
        <v>115829</v>
      </c>
      <c r="G73" s="1304"/>
      <c r="H73" s="1304">
        <v>99314</v>
      </c>
      <c r="I73" s="1305"/>
      <c r="J73" s="1304">
        <v>16515</v>
      </c>
      <c r="K73" s="1304"/>
      <c r="L73" s="1304">
        <v>101354</v>
      </c>
      <c r="M73" s="1304"/>
      <c r="N73" s="1304">
        <v>81881</v>
      </c>
      <c r="O73" s="1304"/>
      <c r="P73" s="1304">
        <v>19473</v>
      </c>
      <c r="Q73" s="1304"/>
      <c r="R73" s="1304">
        <v>100768</v>
      </c>
      <c r="S73" s="1304"/>
      <c r="T73" s="1304">
        <v>83319</v>
      </c>
      <c r="U73" s="1304"/>
      <c r="V73" s="1304">
        <v>17449</v>
      </c>
      <c r="W73" s="1307"/>
      <c r="X73" s="1304">
        <v>66599.495077776039</v>
      </c>
      <c r="Y73" s="1304"/>
      <c r="Z73" s="1304">
        <v>50704.756316492749</v>
      </c>
      <c r="AA73" s="1304"/>
      <c r="AB73" s="1304">
        <v>15894.738761283199</v>
      </c>
      <c r="AC73" s="1131"/>
      <c r="AD73" s="1193"/>
      <c r="AG73" s="1134"/>
    </row>
    <row r="74" spans="1:33" s="1125" customFormat="1" ht="10.5" customHeight="1">
      <c r="A74" s="1129"/>
      <c r="B74" s="1070"/>
      <c r="C74" s="121" t="s">
        <v>79</v>
      </c>
      <c r="D74" s="121"/>
      <c r="E74" s="1130"/>
      <c r="F74" s="1304">
        <v>221603</v>
      </c>
      <c r="G74" s="1304"/>
      <c r="H74" s="1304">
        <v>181621</v>
      </c>
      <c r="I74" s="1305"/>
      <c r="J74" s="1304">
        <v>39982</v>
      </c>
      <c r="K74" s="1304"/>
      <c r="L74" s="1304">
        <v>216200</v>
      </c>
      <c r="M74" s="1304"/>
      <c r="N74" s="1304">
        <v>172588</v>
      </c>
      <c r="O74" s="1304"/>
      <c r="P74" s="1304">
        <v>43612</v>
      </c>
      <c r="Q74" s="1304"/>
      <c r="R74" s="1304">
        <v>193095</v>
      </c>
      <c r="S74" s="1304"/>
      <c r="T74" s="1304">
        <v>154108</v>
      </c>
      <c r="U74" s="1304"/>
      <c r="V74" s="1304">
        <v>38988</v>
      </c>
      <c r="W74" s="1307"/>
      <c r="X74" s="1304">
        <v>154461.8315742253</v>
      </c>
      <c r="Y74" s="1304"/>
      <c r="Z74" s="1304">
        <v>122729.00104445904</v>
      </c>
      <c r="AA74" s="1304"/>
      <c r="AB74" s="1304">
        <v>31732.830529766052</v>
      </c>
      <c r="AC74" s="1131"/>
      <c r="AD74" s="1193"/>
      <c r="AG74" s="1134"/>
    </row>
    <row r="75" spans="1:33" s="1125" customFormat="1" ht="10.5" customHeight="1">
      <c r="A75" s="1129"/>
      <c r="B75" s="1070"/>
      <c r="C75" s="121" t="s">
        <v>495</v>
      </c>
      <c r="D75" s="121"/>
      <c r="E75" s="1130"/>
      <c r="F75" s="1304">
        <v>72979</v>
      </c>
      <c r="G75" s="1304"/>
      <c r="H75" s="1304">
        <v>63650</v>
      </c>
      <c r="I75" s="1305"/>
      <c r="J75" s="1304">
        <v>9329</v>
      </c>
      <c r="K75" s="1304"/>
      <c r="L75" s="1304">
        <v>76453</v>
      </c>
      <c r="M75" s="1304"/>
      <c r="N75" s="1304">
        <v>63571</v>
      </c>
      <c r="O75" s="1304"/>
      <c r="P75" s="1304">
        <v>12882</v>
      </c>
      <c r="Q75" s="1304"/>
      <c r="R75" s="1304">
        <v>80631</v>
      </c>
      <c r="S75" s="1304"/>
      <c r="T75" s="1304">
        <v>65927</v>
      </c>
      <c r="U75" s="1304"/>
      <c r="V75" s="1304">
        <v>14704</v>
      </c>
      <c r="W75" s="1307"/>
      <c r="X75" s="1304">
        <v>82024.000000000146</v>
      </c>
      <c r="Y75" s="1304"/>
      <c r="Z75" s="1304">
        <v>69348.99999999984</v>
      </c>
      <c r="AA75" s="1304"/>
      <c r="AB75" s="1304">
        <v>12674.999999999995</v>
      </c>
      <c r="AC75" s="1131"/>
      <c r="AD75" s="1193"/>
      <c r="AG75" s="1134"/>
    </row>
    <row r="76" spans="1:33" s="1125" customFormat="1" ht="10.5" customHeight="1">
      <c r="A76" s="1129"/>
      <c r="B76" s="1070"/>
      <c r="C76" s="121" t="s">
        <v>494</v>
      </c>
      <c r="D76" s="121"/>
      <c r="E76" s="1130"/>
      <c r="F76" s="1304">
        <v>118044</v>
      </c>
      <c r="G76" s="1304"/>
      <c r="H76" s="1304">
        <v>95805</v>
      </c>
      <c r="I76" s="1305"/>
      <c r="J76" s="1304">
        <v>22239</v>
      </c>
      <c r="K76" s="1304"/>
      <c r="L76" s="1304">
        <v>128626</v>
      </c>
      <c r="M76" s="1304"/>
      <c r="N76" s="1304">
        <v>101186</v>
      </c>
      <c r="O76" s="1304"/>
      <c r="P76" s="1304">
        <v>27440</v>
      </c>
      <c r="Q76" s="1304"/>
      <c r="R76" s="1304">
        <v>115777</v>
      </c>
      <c r="S76" s="1304"/>
      <c r="T76" s="1304">
        <v>92497</v>
      </c>
      <c r="U76" s="1304"/>
      <c r="V76" s="1304">
        <v>23280</v>
      </c>
      <c r="W76" s="1307"/>
      <c r="X76" s="1304">
        <v>102445.99999999967</v>
      </c>
      <c r="Y76" s="1304"/>
      <c r="Z76" s="1304">
        <v>79391.999999999956</v>
      </c>
      <c r="AA76" s="1304"/>
      <c r="AB76" s="1304">
        <v>23054.000000000004</v>
      </c>
      <c r="AC76" s="1131"/>
      <c r="AD76" s="1193"/>
      <c r="AG76" s="1134"/>
    </row>
    <row r="77" spans="1:33" s="1125" customFormat="1" ht="10.5" customHeight="1">
      <c r="A77" s="1129"/>
      <c r="B77" s="1070"/>
      <c r="C77" s="121" t="s">
        <v>496</v>
      </c>
      <c r="D77" s="121"/>
      <c r="E77" s="1130"/>
      <c r="F77" s="1304">
        <v>144691</v>
      </c>
      <c r="G77" s="1304"/>
      <c r="H77" s="1304">
        <v>143290</v>
      </c>
      <c r="I77" s="1305"/>
      <c r="J77" s="1304">
        <v>1401</v>
      </c>
      <c r="K77" s="1304"/>
      <c r="L77" s="1304">
        <v>140017</v>
      </c>
      <c r="M77" s="1304"/>
      <c r="N77" s="1304">
        <v>137991</v>
      </c>
      <c r="O77" s="1304"/>
      <c r="P77" s="1304">
        <v>2026</v>
      </c>
      <c r="Q77" s="1304"/>
      <c r="R77" s="1304">
        <v>115346</v>
      </c>
      <c r="S77" s="1304"/>
      <c r="T77" s="1304">
        <v>113570</v>
      </c>
      <c r="U77" s="1304"/>
      <c r="V77" s="1304">
        <v>1776</v>
      </c>
      <c r="W77" s="1307"/>
      <c r="X77" s="1304">
        <v>116218.9999999998</v>
      </c>
      <c r="Y77" s="1304"/>
      <c r="Z77" s="1304">
        <v>113423.99999999977</v>
      </c>
      <c r="AA77" s="1304"/>
      <c r="AB77" s="1304">
        <v>2795</v>
      </c>
      <c r="AC77" s="1131"/>
      <c r="AD77" s="1193"/>
      <c r="AG77" s="1373"/>
    </row>
    <row r="78" spans="1:33" s="1125" customFormat="1" ht="8.25" customHeight="1">
      <c r="A78" s="1129"/>
      <c r="B78" s="1070"/>
      <c r="C78" s="121"/>
      <c r="D78" s="121"/>
      <c r="E78" s="1130"/>
      <c r="F78" s="1087"/>
      <c r="G78" s="1087"/>
      <c r="H78" s="1087"/>
      <c r="I78" s="1087"/>
      <c r="J78" s="1087"/>
      <c r="K78" s="1087"/>
      <c r="L78" s="1087"/>
      <c r="M78" s="1087"/>
      <c r="N78" s="1087"/>
      <c r="O78" s="1087"/>
      <c r="P78" s="1087"/>
      <c r="Q78" s="1087"/>
      <c r="R78" s="1087"/>
      <c r="S78" s="1087"/>
      <c r="T78" s="1087"/>
      <c r="U78" s="1087"/>
      <c r="V78" s="1087"/>
      <c r="W78" s="1087"/>
      <c r="X78" s="1087"/>
      <c r="Y78" s="1087"/>
      <c r="Z78" s="1087"/>
      <c r="AA78" s="1087"/>
      <c r="AB78" s="1087"/>
      <c r="AC78" s="1131"/>
      <c r="AD78" s="1193"/>
      <c r="AG78" s="1134"/>
    </row>
    <row r="79" spans="1:33" ht="10.5" customHeight="1">
      <c r="A79" s="170"/>
      <c r="B79" s="198"/>
      <c r="C79" s="200" t="s">
        <v>491</v>
      </c>
      <c r="D79" s="186"/>
      <c r="E79" s="186"/>
      <c r="F79" s="186"/>
      <c r="G79" s="186"/>
      <c r="H79" s="186"/>
      <c r="I79" s="186"/>
      <c r="J79" s="186"/>
      <c r="K79" s="186"/>
      <c r="L79" s="1083"/>
      <c r="M79" s="1083"/>
      <c r="P79" s="186"/>
      <c r="Q79" s="186"/>
      <c r="R79" s="1088" t="s">
        <v>417</v>
      </c>
      <c r="S79" s="1088"/>
      <c r="T79" s="1083"/>
      <c r="U79" s="1083"/>
      <c r="V79" s="186"/>
      <c r="W79" s="186"/>
      <c r="X79" s="186"/>
      <c r="Y79" s="186"/>
      <c r="Z79" s="186"/>
      <c r="AA79" s="186"/>
      <c r="AB79" s="271"/>
      <c r="AC79" s="555"/>
      <c r="AD79" s="1086"/>
    </row>
    <row r="80" spans="1:33">
      <c r="A80" s="168"/>
      <c r="B80" s="170"/>
      <c r="C80" s="170"/>
      <c r="D80" s="170"/>
      <c r="E80" s="170"/>
      <c r="F80" s="170"/>
      <c r="G80" s="170"/>
      <c r="H80" s="170"/>
      <c r="I80" s="170"/>
      <c r="J80" s="170"/>
      <c r="K80" s="170"/>
      <c r="L80" s="170"/>
      <c r="M80" s="170"/>
      <c r="N80" s="170"/>
      <c r="O80" s="170"/>
      <c r="P80" s="170"/>
      <c r="Q80" s="170"/>
      <c r="R80" s="170"/>
      <c r="S80" s="170"/>
      <c r="T80" s="170"/>
      <c r="U80" s="170"/>
      <c r="V80" s="1558">
        <v>41640</v>
      </c>
      <c r="W80" s="1558"/>
      <c r="X80" s="1558"/>
      <c r="Y80" s="1558"/>
      <c r="Z80" s="1558"/>
      <c r="AA80" s="1558"/>
      <c r="AB80" s="1558"/>
      <c r="AC80" s="334">
        <v>17</v>
      </c>
      <c r="AD80" s="1195"/>
    </row>
    <row r="82" spans="2:32">
      <c r="AC82" s="556"/>
      <c r="AD82" s="556"/>
    </row>
    <row r="83" spans="2:32">
      <c r="B83" s="169"/>
      <c r="AC83" s="557"/>
      <c r="AD83" s="557"/>
      <c r="AF83" s="169"/>
    </row>
  </sheetData>
  <mergeCells count="15">
    <mergeCell ref="B1:L1"/>
    <mergeCell ref="B2:D2"/>
    <mergeCell ref="R2:Z2"/>
    <mergeCell ref="C4:AB4"/>
    <mergeCell ref="F6:J6"/>
    <mergeCell ref="L6:P6"/>
    <mergeCell ref="R6:V6"/>
    <mergeCell ref="X6:AB6"/>
    <mergeCell ref="V80:AB80"/>
    <mergeCell ref="C7:D7"/>
    <mergeCell ref="C8:D8"/>
    <mergeCell ref="C31:AB31"/>
    <mergeCell ref="C32:D32"/>
    <mergeCell ref="C55:AB55"/>
    <mergeCell ref="C56:D56"/>
  </mergeCells>
  <printOptions horizontalCentered="1"/>
  <pageMargins left="0.15748031496062992" right="0.15748031496062992" top="0.19685039370078741" bottom="0.19685039370078741" header="0.31496062992125984" footer="0"/>
  <pageSetup paperSize="9" scale="91" orientation="portrait" r:id="rId1"/>
  <drawing r:id="rId2"/>
</worksheet>
</file>

<file path=xl/worksheets/sheet16.xml><?xml version="1.0" encoding="utf-8"?>
<worksheet xmlns="http://schemas.openxmlformats.org/spreadsheetml/2006/main" xmlns:r="http://schemas.openxmlformats.org/officeDocument/2006/relationships">
  <sheetPr>
    <tabColor theme="3"/>
  </sheetPr>
  <dimension ref="A1:CT84"/>
  <sheetViews>
    <sheetView tabSelected="1" zoomScaleNormal="100" workbookViewId="0"/>
  </sheetViews>
  <sheetFormatPr defaultRowHeight="12.75"/>
  <cols>
    <col min="1" max="1" width="1" style="502" customWidth="1"/>
    <col min="2" max="2" width="2.5703125" style="502" customWidth="1"/>
    <col min="3" max="3" width="2" style="502" customWidth="1"/>
    <col min="4" max="4" width="13.28515625" style="502" customWidth="1"/>
    <col min="5" max="5" width="6.28515625" style="502" customWidth="1"/>
    <col min="6" max="8" width="7.140625" style="502" customWidth="1"/>
    <col min="9" max="9" width="6.42578125" style="502" customWidth="1"/>
    <col min="10" max="10" width="6.5703125" style="502" customWidth="1"/>
    <col min="11" max="11" width="7.7109375" style="502" customWidth="1"/>
    <col min="12" max="12" width="28.42578125" style="502" customWidth="1"/>
    <col min="13" max="13" width="2.5703125" style="502" customWidth="1"/>
    <col min="14" max="14" width="1" style="502" customWidth="1"/>
    <col min="15" max="29" width="9.140625" style="502"/>
    <col min="30" max="30" width="15.140625" style="502" customWidth="1"/>
    <col min="31" max="34" width="6.42578125" style="502" customWidth="1"/>
    <col min="35" max="36" width="2.140625" style="502" customWidth="1"/>
    <col min="37" max="38" width="6.42578125" style="502" customWidth="1"/>
    <col min="39" max="39" width="15.140625" style="502" customWidth="1"/>
    <col min="40" max="41" width="6.42578125" style="502" customWidth="1"/>
    <col min="42" max="16384" width="9.140625" style="502"/>
  </cols>
  <sheetData>
    <row r="1" spans="1:56" ht="13.5" customHeight="1">
      <c r="A1" s="497"/>
      <c r="B1" s="501"/>
      <c r="C1" s="501"/>
      <c r="D1" s="501"/>
      <c r="E1" s="501"/>
      <c r="F1" s="498"/>
      <c r="G1" s="498"/>
      <c r="H1" s="498"/>
      <c r="I1" s="498"/>
      <c r="J1" s="498"/>
      <c r="K1" s="498"/>
      <c r="L1" s="1517" t="s">
        <v>404</v>
      </c>
      <c r="M1" s="1517"/>
      <c r="N1" s="497"/>
    </row>
    <row r="2" spans="1:56" ht="6" customHeight="1">
      <c r="A2" s="497"/>
      <c r="B2" s="1612"/>
      <c r="C2" s="1613"/>
      <c r="D2" s="1613"/>
      <c r="E2" s="1369"/>
      <c r="F2" s="1369"/>
      <c r="G2" s="1369"/>
      <c r="H2" s="1369"/>
      <c r="I2" s="1369"/>
      <c r="J2" s="1369"/>
      <c r="K2" s="1369"/>
      <c r="L2" s="560"/>
      <c r="M2" s="507"/>
      <c r="N2" s="497"/>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c r="AW2" s="574"/>
      <c r="AX2" s="574"/>
      <c r="AY2" s="574"/>
      <c r="AZ2" s="574"/>
      <c r="BA2" s="574"/>
      <c r="BB2" s="574"/>
      <c r="BC2" s="574"/>
      <c r="BD2" s="574"/>
    </row>
    <row r="3" spans="1:56" ht="11.25" customHeight="1" thickBot="1">
      <c r="A3" s="497"/>
      <c r="B3" s="575"/>
      <c r="C3" s="507"/>
      <c r="D3" s="507"/>
      <c r="E3" s="507"/>
      <c r="F3" s="507"/>
      <c r="G3" s="507"/>
      <c r="H3" s="507"/>
      <c r="I3" s="507"/>
      <c r="J3" s="507"/>
      <c r="K3" s="507"/>
      <c r="L3" s="944" t="s">
        <v>75</v>
      </c>
      <c r="M3" s="507"/>
      <c r="N3" s="497"/>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c r="AV3" s="574"/>
      <c r="AW3" s="574"/>
      <c r="AX3" s="574"/>
      <c r="AY3" s="574"/>
      <c r="AZ3" s="574"/>
      <c r="BA3" s="574"/>
      <c r="BB3" s="574"/>
      <c r="BC3" s="574"/>
      <c r="BD3" s="574"/>
    </row>
    <row r="4" spans="1:56" s="511" customFormat="1" ht="13.5" customHeight="1" thickBot="1">
      <c r="A4" s="509"/>
      <c r="B4" s="695"/>
      <c r="C4" s="1614" t="s">
        <v>145</v>
      </c>
      <c r="D4" s="1615"/>
      <c r="E4" s="1615"/>
      <c r="F4" s="1615"/>
      <c r="G4" s="1615"/>
      <c r="H4" s="1615"/>
      <c r="I4" s="1615"/>
      <c r="J4" s="1615"/>
      <c r="K4" s="1615"/>
      <c r="L4" s="1616"/>
      <c r="M4" s="507"/>
      <c r="N4" s="509"/>
      <c r="O4" s="789"/>
      <c r="P4" s="789"/>
      <c r="Q4" s="789"/>
      <c r="R4" s="789"/>
      <c r="S4" s="789"/>
      <c r="T4" s="789"/>
      <c r="U4" s="789"/>
      <c r="V4" s="789"/>
      <c r="W4" s="789"/>
      <c r="X4" s="789"/>
      <c r="Y4" s="789"/>
      <c r="Z4" s="789"/>
      <c r="AA4" s="789"/>
      <c r="AB4" s="789"/>
      <c r="AC4" s="789"/>
      <c r="AD4" s="915"/>
      <c r="AE4" s="915"/>
      <c r="AF4" s="915"/>
      <c r="AG4" s="915"/>
      <c r="AH4" s="915"/>
      <c r="AI4" s="915"/>
      <c r="AJ4" s="915"/>
      <c r="AK4" s="915"/>
      <c r="AL4" s="915"/>
      <c r="AM4" s="915"/>
      <c r="AN4" s="915"/>
      <c r="AO4" s="915"/>
      <c r="AP4" s="789"/>
      <c r="AQ4" s="789"/>
      <c r="AR4" s="789"/>
      <c r="AS4" s="789"/>
      <c r="AT4" s="789"/>
      <c r="AU4" s="789"/>
      <c r="AV4" s="789"/>
      <c r="AW4" s="789"/>
      <c r="AX4" s="789"/>
      <c r="AY4" s="789"/>
      <c r="AZ4" s="789"/>
      <c r="BA4" s="789"/>
      <c r="BB4" s="789"/>
      <c r="BC4" s="789"/>
      <c r="BD4" s="789"/>
    </row>
    <row r="5" spans="1:56" s="921" customFormat="1">
      <c r="B5" s="922"/>
      <c r="C5" s="1617" t="s">
        <v>146</v>
      </c>
      <c r="D5" s="1617"/>
      <c r="E5" s="718"/>
      <c r="F5" s="621"/>
      <c r="G5" s="621"/>
      <c r="H5" s="621"/>
      <c r="I5" s="621"/>
      <c r="J5" s="621"/>
      <c r="K5" s="621"/>
      <c r="L5" s="562"/>
      <c r="M5" s="562"/>
      <c r="N5" s="925"/>
      <c r="O5" s="923"/>
      <c r="P5" s="923"/>
      <c r="Q5" s="923"/>
      <c r="R5" s="923"/>
      <c r="S5" s="923"/>
      <c r="T5" s="923"/>
      <c r="U5" s="923"/>
      <c r="V5" s="923"/>
      <c r="W5" s="923"/>
      <c r="X5" s="923"/>
      <c r="Y5" s="923"/>
      <c r="Z5" s="923"/>
      <c r="AA5" s="923"/>
      <c r="AB5" s="923"/>
      <c r="AC5" s="923"/>
      <c r="AD5" s="924"/>
      <c r="AE5" s="924"/>
      <c r="AF5" s="924"/>
      <c r="AG5" s="924"/>
      <c r="AH5" s="924"/>
      <c r="AI5" s="924"/>
      <c r="AJ5" s="924"/>
      <c r="AK5" s="924"/>
      <c r="AL5" s="924"/>
      <c r="AM5" s="924"/>
      <c r="AO5" s="924"/>
      <c r="AP5" s="923"/>
      <c r="AQ5" s="923"/>
      <c r="AR5" s="923"/>
      <c r="AS5" s="923"/>
      <c r="AT5" s="923"/>
      <c r="AU5" s="923"/>
      <c r="AV5" s="923"/>
      <c r="AW5" s="923"/>
      <c r="AX5" s="923"/>
      <c r="AY5" s="923"/>
      <c r="AZ5" s="923"/>
      <c r="BA5" s="923"/>
      <c r="BB5" s="923"/>
      <c r="BC5" s="923"/>
      <c r="BD5" s="923"/>
    </row>
    <row r="6" spans="1:56" ht="13.5" customHeight="1">
      <c r="A6" s="497"/>
      <c r="B6" s="575"/>
      <c r="C6" s="1617"/>
      <c r="D6" s="1617"/>
      <c r="E6" s="1608" t="s">
        <v>581</v>
      </c>
      <c r="F6" s="1608" t="e">
        <f>+#REF!</f>
        <v>#REF!</v>
      </c>
      <c r="G6" s="1608" t="e">
        <f>+#REF!</f>
        <v>#REF!</v>
      </c>
      <c r="H6" s="1608" t="e">
        <f>+#REF!</f>
        <v>#REF!</v>
      </c>
      <c r="I6" s="1608" t="e">
        <f>+#REF!</f>
        <v>#REF!</v>
      </c>
      <c r="J6" s="1608" t="e">
        <f>+#REF!</f>
        <v>#REF!</v>
      </c>
      <c r="K6" s="1618" t="str">
        <f xml:space="preserve"> CONCATENATE("valor médio de ",J7,E6)</f>
        <v>valor médio de dez.2013</v>
      </c>
      <c r="L6" s="621"/>
      <c r="M6" s="562"/>
      <c r="N6" s="703"/>
      <c r="O6" s="574"/>
      <c r="P6" s="574"/>
      <c r="Q6" s="574"/>
      <c r="R6" s="574"/>
      <c r="S6" s="574"/>
      <c r="T6" s="574"/>
      <c r="U6" s="574"/>
      <c r="V6" s="574"/>
      <c r="W6" s="574"/>
      <c r="X6" s="574"/>
      <c r="Y6" s="574"/>
      <c r="Z6" s="574"/>
      <c r="AA6" s="574"/>
      <c r="AB6" s="574"/>
      <c r="AC6" s="574"/>
      <c r="AD6" s="916"/>
      <c r="AE6" s="928" t="s">
        <v>425</v>
      </c>
      <c r="AF6" s="928"/>
      <c r="AG6" s="928" t="s">
        <v>426</v>
      </c>
      <c r="AH6" s="928"/>
      <c r="AI6" s="916"/>
      <c r="AJ6" s="916"/>
      <c r="AK6" s="916"/>
      <c r="AL6" s="916"/>
      <c r="AM6" s="916"/>
      <c r="AN6" s="929" t="str">
        <f>VLOOKUP(AI8,AJ8:AK9,2,FALSE)</f>
        <v>beneficiário</v>
      </c>
      <c r="AO6" s="928"/>
      <c r="AP6" s="574"/>
      <c r="AQ6" s="574"/>
      <c r="AR6" s="574"/>
      <c r="AS6" s="574"/>
      <c r="AT6" s="574"/>
      <c r="AU6" s="574"/>
      <c r="AV6" s="574"/>
      <c r="AW6" s="574"/>
      <c r="AX6" s="574"/>
      <c r="AY6" s="574"/>
      <c r="AZ6" s="574"/>
      <c r="BA6" s="574"/>
      <c r="BB6" s="574"/>
      <c r="BC6" s="574"/>
      <c r="BD6" s="574"/>
    </row>
    <row r="7" spans="1:56" ht="13.5" customHeight="1">
      <c r="A7" s="497"/>
      <c r="B7" s="575"/>
      <c r="C7" s="543"/>
      <c r="D7" s="543"/>
      <c r="E7" s="926" t="s">
        <v>101</v>
      </c>
      <c r="F7" s="926" t="s">
        <v>100</v>
      </c>
      <c r="G7" s="926" t="s">
        <v>99</v>
      </c>
      <c r="H7" s="926" t="s">
        <v>98</v>
      </c>
      <c r="I7" s="926" t="s">
        <v>97</v>
      </c>
      <c r="J7" s="926" t="s">
        <v>96</v>
      </c>
      <c r="K7" s="1619" t="e">
        <f xml:space="preserve"> CONCATENATE("valor médio de ",#REF!,#REF!)</f>
        <v>#REF!</v>
      </c>
      <c r="L7" s="562"/>
      <c r="M7" s="619"/>
      <c r="N7" s="703"/>
      <c r="O7" s="574"/>
      <c r="P7" s="574"/>
      <c r="Q7" s="574"/>
      <c r="R7" s="574"/>
      <c r="S7" s="574"/>
      <c r="T7" s="574"/>
      <c r="U7" s="574"/>
      <c r="V7" s="574"/>
      <c r="W7" s="574"/>
      <c r="X7" s="574"/>
      <c r="Y7" s="574"/>
      <c r="Z7" s="574"/>
      <c r="AA7" s="574"/>
      <c r="AB7" s="574"/>
      <c r="AC7" s="574"/>
      <c r="AD7" s="916"/>
      <c r="AE7" s="917" t="s">
        <v>427</v>
      </c>
      <c r="AF7" s="916" t="s">
        <v>70</v>
      </c>
      <c r="AG7" s="917" t="s">
        <v>427</v>
      </c>
      <c r="AH7" s="916" t="s">
        <v>70</v>
      </c>
      <c r="AI7" s="918"/>
      <c r="AJ7" s="916"/>
      <c r="AK7" s="916"/>
      <c r="AL7" s="916"/>
      <c r="AM7" s="916"/>
      <c r="AN7" s="917" t="s">
        <v>427</v>
      </c>
      <c r="AO7" s="916" t="s">
        <v>70</v>
      </c>
      <c r="AP7" s="574"/>
      <c r="AQ7" s="574"/>
      <c r="AR7" s="574"/>
      <c r="AS7" s="574"/>
      <c r="AT7" s="574"/>
      <c r="AU7" s="574"/>
      <c r="AV7" s="574"/>
      <c r="AW7" s="574"/>
      <c r="AX7" s="574"/>
      <c r="AY7" s="574"/>
      <c r="AZ7" s="574"/>
      <c r="BA7" s="574"/>
      <c r="BB7" s="574"/>
      <c r="BC7" s="574"/>
      <c r="BD7" s="574"/>
    </row>
    <row r="8" spans="1:56" s="843" customFormat="1">
      <c r="A8" s="839"/>
      <c r="B8" s="840"/>
      <c r="C8" s="841" t="s">
        <v>70</v>
      </c>
      <c r="D8" s="842"/>
      <c r="E8" s="473">
        <v>109448</v>
      </c>
      <c r="F8" s="473">
        <v>107725</v>
      </c>
      <c r="G8" s="473">
        <v>103862</v>
      </c>
      <c r="H8" s="473">
        <v>100532</v>
      </c>
      <c r="I8" s="473">
        <v>98670</v>
      </c>
      <c r="J8" s="473">
        <v>97472</v>
      </c>
      <c r="K8" s="930">
        <v>210.854028965277</v>
      </c>
      <c r="L8" s="844"/>
      <c r="M8" s="845"/>
      <c r="N8" s="839"/>
      <c r="O8" s="846"/>
      <c r="P8" s="1201"/>
      <c r="Q8" s="846"/>
      <c r="R8" s="1202"/>
      <c r="S8" s="846"/>
      <c r="T8" s="846"/>
      <c r="U8" s="846"/>
      <c r="V8" s="846"/>
      <c r="W8" s="846"/>
      <c r="X8" s="846"/>
      <c r="Y8" s="846"/>
      <c r="Z8" s="846"/>
      <c r="AA8" s="846"/>
      <c r="AB8" s="846"/>
      <c r="AC8" s="846"/>
      <c r="AD8" s="915" t="str">
        <f>+C9</f>
        <v>Aveiro</v>
      </c>
      <c r="AE8" s="919">
        <f>+K9</f>
        <v>214.24125588361099</v>
      </c>
      <c r="AF8" s="919">
        <f>+$K$8</f>
        <v>210.854028965277</v>
      </c>
      <c r="AG8" s="919">
        <f>+K46</f>
        <v>92.028639830897902</v>
      </c>
      <c r="AH8" s="919">
        <f t="shared" ref="AH8:AH27" si="0">+$K$45</f>
        <v>87.211636836027694</v>
      </c>
      <c r="AI8" s="915">
        <v>2</v>
      </c>
      <c r="AJ8" s="915">
        <v>1</v>
      </c>
      <c r="AK8" s="915" t="s">
        <v>425</v>
      </c>
      <c r="AL8" s="915"/>
      <c r="AM8" s="915" t="str">
        <f>+AD8</f>
        <v>Aveiro</v>
      </c>
      <c r="AN8" s="920">
        <f>INDEX($AD$7:$AH$27,MATCH($AM8,$AD$7:$AD$27,0),MATCH(AN$7,$AD$7:$AH$7,0)+2*($AI$8-1))</f>
        <v>92.028639830897902</v>
      </c>
      <c r="AO8" s="920">
        <f>INDEX($AD$7:$AH$27,MATCH($AM8,$AD$7:$AD$27,0),MATCH(AO$7,$AD$7:$AH$7,0)+2*($AI$8-1))</f>
        <v>87.211636836027694</v>
      </c>
      <c r="AP8" s="846"/>
      <c r="AQ8" s="846"/>
      <c r="AR8" s="846"/>
      <c r="AS8" s="846"/>
      <c r="AT8" s="846"/>
      <c r="AU8" s="846"/>
      <c r="AV8" s="846"/>
      <c r="AW8" s="846"/>
      <c r="AX8" s="846"/>
      <c r="AY8" s="846"/>
      <c r="AZ8" s="846"/>
      <c r="BA8" s="846"/>
      <c r="BB8" s="846"/>
      <c r="BC8" s="846"/>
      <c r="BD8" s="846"/>
    </row>
    <row r="9" spans="1:56">
      <c r="A9" s="497"/>
      <c r="B9" s="575"/>
      <c r="C9" s="130" t="s">
        <v>64</v>
      </c>
      <c r="D9" s="505"/>
      <c r="E9" s="420">
        <v>4862</v>
      </c>
      <c r="F9" s="420">
        <v>4873</v>
      </c>
      <c r="G9" s="420">
        <v>4730</v>
      </c>
      <c r="H9" s="420">
        <v>4677</v>
      </c>
      <c r="I9" s="420">
        <v>4689</v>
      </c>
      <c r="J9" s="420">
        <v>4674</v>
      </c>
      <c r="K9" s="931">
        <v>214.24125588361099</v>
      </c>
      <c r="L9" s="562"/>
      <c r="M9" s="619"/>
      <c r="N9" s="497"/>
      <c r="O9" s="574"/>
      <c r="P9" s="574"/>
      <c r="Q9" s="574"/>
      <c r="R9" s="574"/>
      <c r="S9" s="574"/>
      <c r="T9" s="574"/>
      <c r="U9" s="574"/>
      <c r="V9" s="574"/>
      <c r="W9" s="574"/>
      <c r="X9" s="574"/>
      <c r="Y9" s="574"/>
      <c r="Z9" s="574"/>
      <c r="AA9" s="574"/>
      <c r="AB9" s="574"/>
      <c r="AC9" s="574"/>
      <c r="AD9" s="915" t="str">
        <f t="shared" ref="AD9:AD26" si="1">+C10</f>
        <v>Beja</v>
      </c>
      <c r="AE9" s="919">
        <f t="shared" ref="AE9:AE26" si="2">+K10</f>
        <v>241.16196472019499</v>
      </c>
      <c r="AF9" s="919">
        <f t="shared" ref="AF9:AF27" si="3">+$K$8</f>
        <v>210.854028965277</v>
      </c>
      <c r="AG9" s="919">
        <f t="shared" ref="AG9:AG26" si="4">+K47</f>
        <v>85.649226614819597</v>
      </c>
      <c r="AH9" s="919">
        <f t="shared" si="0"/>
        <v>87.211636836027694</v>
      </c>
      <c r="AI9" s="916"/>
      <c r="AJ9" s="916">
        <v>2</v>
      </c>
      <c r="AK9" s="916" t="s">
        <v>426</v>
      </c>
      <c r="AL9" s="916"/>
      <c r="AM9" s="915" t="str">
        <f t="shared" ref="AM9:AM27" si="5">+AD9</f>
        <v>Beja</v>
      </c>
      <c r="AN9" s="920">
        <f t="shared" ref="AN9:AO27" si="6">INDEX($AD$7:$AH$27,MATCH($AM9,$AD$7:$AD$27,0),MATCH(AN$7,$AD$7:$AH$7,0)+2*($AI$8-1))</f>
        <v>85.649226614819597</v>
      </c>
      <c r="AO9" s="920">
        <f t="shared" si="6"/>
        <v>87.211636836027694</v>
      </c>
      <c r="AP9" s="574"/>
      <c r="AQ9" s="846"/>
      <c r="AR9" s="574"/>
      <c r="AS9" s="574"/>
      <c r="AT9" s="574"/>
      <c r="AU9" s="574"/>
      <c r="AV9" s="574"/>
      <c r="AW9" s="574"/>
      <c r="AX9" s="574"/>
      <c r="AY9" s="574"/>
      <c r="AZ9" s="574"/>
      <c r="BA9" s="574"/>
      <c r="BB9" s="574"/>
      <c r="BC9" s="574"/>
      <c r="BD9" s="574"/>
    </row>
    <row r="10" spans="1:56">
      <c r="A10" s="497"/>
      <c r="B10" s="575"/>
      <c r="C10" s="130" t="s">
        <v>57</v>
      </c>
      <c r="D10" s="505"/>
      <c r="E10" s="420">
        <v>1807</v>
      </c>
      <c r="F10" s="420">
        <v>1855</v>
      </c>
      <c r="G10" s="420">
        <v>1765</v>
      </c>
      <c r="H10" s="420">
        <v>1698</v>
      </c>
      <c r="I10" s="420">
        <v>1660</v>
      </c>
      <c r="J10" s="420">
        <v>1649</v>
      </c>
      <c r="K10" s="931">
        <v>241.16196472019499</v>
      </c>
      <c r="L10" s="562"/>
      <c r="M10" s="619"/>
      <c r="N10" s="497"/>
      <c r="O10" s="574"/>
      <c r="P10" s="574"/>
      <c r="Q10" s="574"/>
      <c r="R10" s="574"/>
      <c r="S10" s="574"/>
      <c r="T10" s="574"/>
      <c r="U10" s="574"/>
      <c r="V10" s="574"/>
      <c r="W10" s="574"/>
      <c r="X10" s="574"/>
      <c r="Y10" s="574"/>
      <c r="Z10" s="574"/>
      <c r="AA10" s="574"/>
      <c r="AB10" s="574"/>
      <c r="AC10" s="574"/>
      <c r="AD10" s="915" t="str">
        <f t="shared" si="1"/>
        <v>Braga</v>
      </c>
      <c r="AE10" s="919">
        <f t="shared" si="2"/>
        <v>204.52734086242299</v>
      </c>
      <c r="AF10" s="919">
        <f t="shared" si="3"/>
        <v>210.854028965277</v>
      </c>
      <c r="AG10" s="919">
        <f t="shared" si="4"/>
        <v>89.946779546224207</v>
      </c>
      <c r="AH10" s="919">
        <f t="shared" si="0"/>
        <v>87.211636836027694</v>
      </c>
      <c r="AI10" s="916"/>
      <c r="AJ10" s="916"/>
      <c r="AK10" s="916"/>
      <c r="AL10" s="916"/>
      <c r="AM10" s="915" t="str">
        <f t="shared" si="5"/>
        <v>Braga</v>
      </c>
      <c r="AN10" s="920">
        <f t="shared" si="6"/>
        <v>89.946779546224207</v>
      </c>
      <c r="AO10" s="920">
        <f t="shared" si="6"/>
        <v>87.211636836027694</v>
      </c>
      <c r="AP10" s="574"/>
      <c r="AQ10" s="846"/>
      <c r="AR10" s="574"/>
      <c r="AS10" s="574"/>
      <c r="AT10" s="574"/>
      <c r="AU10" s="574"/>
      <c r="AV10" s="574"/>
      <c r="AW10" s="574"/>
      <c r="AX10" s="574"/>
      <c r="AY10" s="574"/>
      <c r="AZ10" s="574"/>
      <c r="BA10" s="574"/>
      <c r="BB10" s="574"/>
      <c r="BC10" s="574"/>
      <c r="BD10" s="574"/>
    </row>
    <row r="11" spans="1:56">
      <c r="A11" s="497"/>
      <c r="B11" s="575"/>
      <c r="C11" s="130" t="s">
        <v>66</v>
      </c>
      <c r="D11" s="505"/>
      <c r="E11" s="420">
        <v>4437</v>
      </c>
      <c r="F11" s="420">
        <v>4424</v>
      </c>
      <c r="G11" s="420">
        <v>4239</v>
      </c>
      <c r="H11" s="420">
        <v>4102</v>
      </c>
      <c r="I11" s="420">
        <v>4028</v>
      </c>
      <c r="J11" s="420">
        <v>3898</v>
      </c>
      <c r="K11" s="931">
        <v>204.52734086242299</v>
      </c>
      <c r="L11" s="562"/>
      <c r="M11" s="619"/>
      <c r="N11" s="497"/>
      <c r="O11" s="574"/>
      <c r="P11" s="574"/>
      <c r="Q11" s="574"/>
      <c r="R11" s="574"/>
      <c r="S11" s="574"/>
      <c r="T11" s="574"/>
      <c r="U11" s="574"/>
      <c r="V11" s="574"/>
      <c r="W11" s="574"/>
      <c r="X11" s="574"/>
      <c r="Y11" s="574"/>
      <c r="Z11" s="574"/>
      <c r="AA11" s="574"/>
      <c r="AB11" s="574"/>
      <c r="AC11" s="574"/>
      <c r="AD11" s="915" t="str">
        <f t="shared" si="1"/>
        <v>Bragança</v>
      </c>
      <c r="AE11" s="919">
        <f t="shared" si="2"/>
        <v>214.281937172775</v>
      </c>
      <c r="AF11" s="919">
        <f t="shared" si="3"/>
        <v>210.854028965277</v>
      </c>
      <c r="AG11" s="919">
        <f t="shared" si="4"/>
        <v>93.549371428571405</v>
      </c>
      <c r="AH11" s="919">
        <f t="shared" si="0"/>
        <v>87.211636836027694</v>
      </c>
      <c r="AI11" s="916"/>
      <c r="AJ11" s="916"/>
      <c r="AK11" s="916"/>
      <c r="AL11" s="916"/>
      <c r="AM11" s="915" t="str">
        <f t="shared" si="5"/>
        <v>Bragança</v>
      </c>
      <c r="AN11" s="920">
        <f t="shared" si="6"/>
        <v>93.549371428571405</v>
      </c>
      <c r="AO11" s="920">
        <f t="shared" si="6"/>
        <v>87.211636836027694</v>
      </c>
      <c r="AP11" s="574"/>
      <c r="AQ11" s="846"/>
      <c r="AR11" s="574"/>
      <c r="AS11" s="574"/>
      <c r="AT11" s="574"/>
      <c r="AU11" s="574"/>
      <c r="AV11" s="574"/>
      <c r="AW11" s="574"/>
      <c r="AX11" s="574"/>
      <c r="AY11" s="574"/>
      <c r="AZ11" s="574"/>
      <c r="BA11" s="574"/>
      <c r="BB11" s="574"/>
      <c r="BC11" s="574"/>
      <c r="BD11" s="574"/>
    </row>
    <row r="12" spans="1:56">
      <c r="A12" s="497"/>
      <c r="B12" s="575"/>
      <c r="C12" s="130" t="s">
        <v>68</v>
      </c>
      <c r="D12" s="505"/>
      <c r="E12" s="420">
        <v>822</v>
      </c>
      <c r="F12" s="420">
        <v>822</v>
      </c>
      <c r="G12" s="420">
        <v>802</v>
      </c>
      <c r="H12" s="420">
        <v>796</v>
      </c>
      <c r="I12" s="420">
        <v>773</v>
      </c>
      <c r="J12" s="420">
        <v>764</v>
      </c>
      <c r="K12" s="931">
        <v>214.281937172775</v>
      </c>
      <c r="L12" s="562"/>
      <c r="M12" s="619"/>
      <c r="N12" s="497"/>
      <c r="AD12" s="915" t="str">
        <f t="shared" si="1"/>
        <v>Castelo Branco</v>
      </c>
      <c r="AE12" s="919">
        <f t="shared" si="2"/>
        <v>197.50423514538599</v>
      </c>
      <c r="AF12" s="919">
        <f t="shared" si="3"/>
        <v>210.854028965277</v>
      </c>
      <c r="AG12" s="919">
        <f t="shared" si="4"/>
        <v>83.543235294117693</v>
      </c>
      <c r="AH12" s="919">
        <f t="shared" si="0"/>
        <v>87.211636836027694</v>
      </c>
      <c r="AI12" s="918"/>
      <c r="AJ12" s="918"/>
      <c r="AK12" s="918"/>
      <c r="AL12" s="918"/>
      <c r="AM12" s="915" t="str">
        <f t="shared" si="5"/>
        <v>Castelo Branco</v>
      </c>
      <c r="AN12" s="920">
        <f t="shared" si="6"/>
        <v>83.543235294117693</v>
      </c>
      <c r="AO12" s="920">
        <f t="shared" si="6"/>
        <v>87.211636836027694</v>
      </c>
    </row>
    <row r="13" spans="1:56">
      <c r="A13" s="497"/>
      <c r="B13" s="575"/>
      <c r="C13" s="130" t="s">
        <v>77</v>
      </c>
      <c r="D13" s="505"/>
      <c r="E13" s="420">
        <v>1586</v>
      </c>
      <c r="F13" s="420">
        <v>1603</v>
      </c>
      <c r="G13" s="420">
        <v>1587</v>
      </c>
      <c r="H13" s="420">
        <v>1574</v>
      </c>
      <c r="I13" s="420">
        <v>1583</v>
      </c>
      <c r="J13" s="420">
        <v>1584</v>
      </c>
      <c r="K13" s="931">
        <v>197.50423514538599</v>
      </c>
      <c r="L13" s="562"/>
      <c r="M13" s="619"/>
      <c r="N13" s="497"/>
      <c r="AD13" s="915" t="str">
        <f t="shared" si="1"/>
        <v>Coimbra</v>
      </c>
      <c r="AE13" s="919">
        <f t="shared" si="2"/>
        <v>196.11304495335</v>
      </c>
      <c r="AF13" s="919">
        <f t="shared" si="3"/>
        <v>210.854028965277</v>
      </c>
      <c r="AG13" s="919">
        <f t="shared" si="4"/>
        <v>95.531172014874002</v>
      </c>
      <c r="AH13" s="919">
        <f t="shared" si="0"/>
        <v>87.211636836027694</v>
      </c>
      <c r="AI13" s="918"/>
      <c r="AJ13" s="918"/>
      <c r="AK13" s="918"/>
      <c r="AL13" s="918"/>
      <c r="AM13" s="915" t="str">
        <f t="shared" si="5"/>
        <v>Coimbra</v>
      </c>
      <c r="AN13" s="920">
        <f t="shared" si="6"/>
        <v>95.531172014874002</v>
      </c>
      <c r="AO13" s="920">
        <f t="shared" si="6"/>
        <v>87.211636836027694</v>
      </c>
    </row>
    <row r="14" spans="1:56">
      <c r="A14" s="497"/>
      <c r="B14" s="575"/>
      <c r="C14" s="130" t="s">
        <v>63</v>
      </c>
      <c r="D14" s="505"/>
      <c r="E14" s="420">
        <v>3856</v>
      </c>
      <c r="F14" s="420">
        <v>3802</v>
      </c>
      <c r="G14" s="420">
        <v>3631</v>
      </c>
      <c r="H14" s="420">
        <v>3583</v>
      </c>
      <c r="I14" s="420">
        <v>3593</v>
      </c>
      <c r="J14" s="420">
        <v>3539</v>
      </c>
      <c r="K14" s="931">
        <v>196.11304495335</v>
      </c>
      <c r="L14" s="562"/>
      <c r="M14" s="619"/>
      <c r="N14" s="497"/>
      <c r="AD14" s="915" t="str">
        <f t="shared" si="1"/>
        <v>Évora</v>
      </c>
      <c r="AE14" s="919">
        <f t="shared" si="2"/>
        <v>222.72699022346399</v>
      </c>
      <c r="AF14" s="919">
        <f t="shared" si="3"/>
        <v>210.854028965277</v>
      </c>
      <c r="AG14" s="919">
        <f t="shared" si="4"/>
        <v>85.508056300268095</v>
      </c>
      <c r="AH14" s="919">
        <f t="shared" si="0"/>
        <v>87.211636836027694</v>
      </c>
      <c r="AI14" s="918"/>
      <c r="AJ14" s="918"/>
      <c r="AK14" s="918"/>
      <c r="AL14" s="918"/>
      <c r="AM14" s="915" t="str">
        <f t="shared" si="5"/>
        <v>Évora</v>
      </c>
      <c r="AN14" s="920">
        <f t="shared" si="6"/>
        <v>85.508056300268095</v>
      </c>
      <c r="AO14" s="920">
        <f t="shared" si="6"/>
        <v>87.211636836027694</v>
      </c>
    </row>
    <row r="15" spans="1:56">
      <c r="A15" s="497"/>
      <c r="B15" s="575"/>
      <c r="C15" s="130" t="s">
        <v>58</v>
      </c>
      <c r="D15" s="505"/>
      <c r="E15" s="420">
        <v>1420</v>
      </c>
      <c r="F15" s="420">
        <v>1456</v>
      </c>
      <c r="G15" s="420">
        <v>1447</v>
      </c>
      <c r="H15" s="420">
        <v>1364</v>
      </c>
      <c r="I15" s="420">
        <v>1374</v>
      </c>
      <c r="J15" s="420">
        <v>1433</v>
      </c>
      <c r="K15" s="931">
        <v>222.72699022346399</v>
      </c>
      <c r="L15" s="562"/>
      <c r="M15" s="619"/>
      <c r="N15" s="497"/>
      <c r="AD15" s="915" t="str">
        <f t="shared" si="1"/>
        <v>Faro</v>
      </c>
      <c r="AE15" s="919">
        <f t="shared" si="2"/>
        <v>200.053371566556</v>
      </c>
      <c r="AF15" s="919">
        <f t="shared" si="3"/>
        <v>210.854028965277</v>
      </c>
      <c r="AG15" s="919">
        <f t="shared" si="4"/>
        <v>90.592785675232406</v>
      </c>
      <c r="AH15" s="919">
        <f t="shared" si="0"/>
        <v>87.211636836027694</v>
      </c>
      <c r="AI15" s="918"/>
      <c r="AJ15" s="918"/>
      <c r="AK15" s="918"/>
      <c r="AL15" s="918"/>
      <c r="AM15" s="915" t="str">
        <f t="shared" si="5"/>
        <v>Faro</v>
      </c>
      <c r="AN15" s="920">
        <f t="shared" si="6"/>
        <v>90.592785675232406</v>
      </c>
      <c r="AO15" s="920">
        <f t="shared" si="6"/>
        <v>87.211636836027694</v>
      </c>
    </row>
    <row r="16" spans="1:56">
      <c r="A16" s="497"/>
      <c r="B16" s="575"/>
      <c r="C16" s="130" t="s">
        <v>76</v>
      </c>
      <c r="D16" s="505"/>
      <c r="E16" s="420">
        <v>4103</v>
      </c>
      <c r="F16" s="420">
        <v>3962</v>
      </c>
      <c r="G16" s="420">
        <v>3700</v>
      </c>
      <c r="H16" s="420">
        <v>3496</v>
      </c>
      <c r="I16" s="420">
        <v>3357</v>
      </c>
      <c r="J16" s="420">
        <v>3313</v>
      </c>
      <c r="K16" s="931">
        <v>200.053371566556</v>
      </c>
      <c r="L16" s="562"/>
      <c r="M16" s="619"/>
      <c r="N16" s="497"/>
      <c r="AD16" s="915" t="str">
        <f t="shared" si="1"/>
        <v>Guarda</v>
      </c>
      <c r="AE16" s="919">
        <f t="shared" si="2"/>
        <v>205.18400877834699</v>
      </c>
      <c r="AF16" s="919">
        <f t="shared" si="3"/>
        <v>210.854028965277</v>
      </c>
      <c r="AG16" s="919">
        <f t="shared" si="4"/>
        <v>83.304585684585703</v>
      </c>
      <c r="AH16" s="919">
        <f t="shared" si="0"/>
        <v>87.211636836027694</v>
      </c>
      <c r="AI16" s="918"/>
      <c r="AJ16" s="918"/>
      <c r="AK16" s="918"/>
      <c r="AL16" s="918"/>
      <c r="AM16" s="915" t="str">
        <f t="shared" si="5"/>
        <v>Guarda</v>
      </c>
      <c r="AN16" s="920">
        <f t="shared" si="6"/>
        <v>83.304585684585703</v>
      </c>
      <c r="AO16" s="920">
        <f t="shared" si="6"/>
        <v>87.211636836027694</v>
      </c>
    </row>
    <row r="17" spans="1:41">
      <c r="A17" s="497"/>
      <c r="B17" s="575"/>
      <c r="C17" s="130" t="s">
        <v>78</v>
      </c>
      <c r="D17" s="505"/>
      <c r="E17" s="420">
        <v>1449</v>
      </c>
      <c r="F17" s="420">
        <v>1406</v>
      </c>
      <c r="G17" s="420">
        <v>1354</v>
      </c>
      <c r="H17" s="420">
        <v>1352</v>
      </c>
      <c r="I17" s="420">
        <v>1344</v>
      </c>
      <c r="J17" s="420">
        <v>1368</v>
      </c>
      <c r="K17" s="931">
        <v>205.18400877834699</v>
      </c>
      <c r="L17" s="562"/>
      <c r="M17" s="619"/>
      <c r="N17" s="497"/>
      <c r="AD17" s="915" t="str">
        <f t="shared" si="1"/>
        <v>Leiria</v>
      </c>
      <c r="AE17" s="919">
        <f t="shared" si="2"/>
        <v>204.004424887433</v>
      </c>
      <c r="AF17" s="919">
        <f t="shared" si="3"/>
        <v>210.854028965277</v>
      </c>
      <c r="AG17" s="919">
        <f t="shared" si="4"/>
        <v>92.139547051210897</v>
      </c>
      <c r="AH17" s="919">
        <f t="shared" si="0"/>
        <v>87.211636836027694</v>
      </c>
      <c r="AI17" s="918"/>
      <c r="AJ17" s="918"/>
      <c r="AK17" s="918"/>
      <c r="AL17" s="918"/>
      <c r="AM17" s="915" t="str">
        <f t="shared" si="5"/>
        <v>Leiria</v>
      </c>
      <c r="AN17" s="920">
        <f t="shared" si="6"/>
        <v>92.139547051210897</v>
      </c>
      <c r="AO17" s="920">
        <f t="shared" si="6"/>
        <v>87.211636836027694</v>
      </c>
    </row>
    <row r="18" spans="1:41">
      <c r="A18" s="497"/>
      <c r="B18" s="575"/>
      <c r="C18" s="130" t="s">
        <v>62</v>
      </c>
      <c r="D18" s="505"/>
      <c r="E18" s="420">
        <v>2677</v>
      </c>
      <c r="F18" s="420">
        <v>2610</v>
      </c>
      <c r="G18" s="420">
        <v>2547</v>
      </c>
      <c r="H18" s="420">
        <v>2501</v>
      </c>
      <c r="I18" s="420">
        <v>2485</v>
      </c>
      <c r="J18" s="420">
        <v>2443</v>
      </c>
      <c r="K18" s="931">
        <v>204.004424887433</v>
      </c>
      <c r="L18" s="562"/>
      <c r="M18" s="619"/>
      <c r="N18" s="497"/>
      <c r="AD18" s="915" t="str">
        <f t="shared" si="1"/>
        <v>Lisboa</v>
      </c>
      <c r="AE18" s="919">
        <f t="shared" si="2"/>
        <v>212.107389937107</v>
      </c>
      <c r="AF18" s="919">
        <f t="shared" si="3"/>
        <v>210.854028965277</v>
      </c>
      <c r="AG18" s="919">
        <f t="shared" si="4"/>
        <v>89.081970093792705</v>
      </c>
      <c r="AH18" s="919">
        <f t="shared" si="0"/>
        <v>87.211636836027694</v>
      </c>
      <c r="AI18" s="918"/>
      <c r="AJ18" s="918"/>
      <c r="AK18" s="918"/>
      <c r="AL18" s="918"/>
      <c r="AM18" s="915" t="str">
        <f t="shared" si="5"/>
        <v>Lisboa</v>
      </c>
      <c r="AN18" s="920">
        <f t="shared" si="6"/>
        <v>89.081970093792705</v>
      </c>
      <c r="AO18" s="920">
        <f t="shared" si="6"/>
        <v>87.211636836027694</v>
      </c>
    </row>
    <row r="19" spans="1:41">
      <c r="A19" s="497"/>
      <c r="B19" s="575"/>
      <c r="C19" s="130" t="s">
        <v>61</v>
      </c>
      <c r="D19" s="505"/>
      <c r="E19" s="420">
        <v>22425</v>
      </c>
      <c r="F19" s="420">
        <v>21748</v>
      </c>
      <c r="G19" s="420">
        <v>20921</v>
      </c>
      <c r="H19" s="420">
        <v>19955</v>
      </c>
      <c r="I19" s="420">
        <v>19312</v>
      </c>
      <c r="J19" s="420">
        <v>18769</v>
      </c>
      <c r="K19" s="931">
        <v>212.107389937107</v>
      </c>
      <c r="L19" s="562"/>
      <c r="M19" s="619"/>
      <c r="N19" s="497"/>
      <c r="AD19" s="915" t="str">
        <f t="shared" si="1"/>
        <v>Portalegre</v>
      </c>
      <c r="AE19" s="919">
        <f t="shared" si="2"/>
        <v>234.928649691358</v>
      </c>
      <c r="AF19" s="919">
        <f t="shared" si="3"/>
        <v>210.854028965277</v>
      </c>
      <c r="AG19" s="919">
        <f t="shared" si="4"/>
        <v>87.090254576659007</v>
      </c>
      <c r="AH19" s="919">
        <f t="shared" si="0"/>
        <v>87.211636836027694</v>
      </c>
      <c r="AI19" s="918"/>
      <c r="AJ19" s="918"/>
      <c r="AK19" s="918"/>
      <c r="AL19" s="918"/>
      <c r="AM19" s="915" t="str">
        <f t="shared" si="5"/>
        <v>Portalegre</v>
      </c>
      <c r="AN19" s="920">
        <f t="shared" si="6"/>
        <v>87.090254576659007</v>
      </c>
      <c r="AO19" s="920">
        <f t="shared" si="6"/>
        <v>87.211636836027694</v>
      </c>
    </row>
    <row r="20" spans="1:41">
      <c r="A20" s="497"/>
      <c r="B20" s="575"/>
      <c r="C20" s="130" t="s">
        <v>59</v>
      </c>
      <c r="D20" s="505"/>
      <c r="E20" s="420">
        <v>1389</v>
      </c>
      <c r="F20" s="420">
        <v>1389</v>
      </c>
      <c r="G20" s="420">
        <v>1371</v>
      </c>
      <c r="H20" s="420">
        <v>1326</v>
      </c>
      <c r="I20" s="420">
        <v>1303</v>
      </c>
      <c r="J20" s="420">
        <v>1297</v>
      </c>
      <c r="K20" s="931">
        <v>234.928649691358</v>
      </c>
      <c r="L20" s="562"/>
      <c r="M20" s="619"/>
      <c r="N20" s="497"/>
      <c r="AD20" s="915" t="str">
        <f t="shared" si="1"/>
        <v>Porto</v>
      </c>
      <c r="AE20" s="919">
        <f t="shared" si="2"/>
        <v>208.082049116608</v>
      </c>
      <c r="AF20" s="919">
        <f t="shared" si="3"/>
        <v>210.854028965277</v>
      </c>
      <c r="AG20" s="919">
        <f t="shared" si="4"/>
        <v>87.807497166885398</v>
      </c>
      <c r="AH20" s="919">
        <f t="shared" si="0"/>
        <v>87.211636836027694</v>
      </c>
      <c r="AI20" s="918"/>
      <c r="AJ20" s="918"/>
      <c r="AK20" s="918"/>
      <c r="AL20" s="918"/>
      <c r="AM20" s="915" t="str">
        <f t="shared" si="5"/>
        <v>Porto</v>
      </c>
      <c r="AN20" s="920">
        <f t="shared" si="6"/>
        <v>87.807497166885398</v>
      </c>
      <c r="AO20" s="920">
        <f t="shared" si="6"/>
        <v>87.211636836027694</v>
      </c>
    </row>
    <row r="21" spans="1:41">
      <c r="A21" s="497"/>
      <c r="B21" s="575"/>
      <c r="C21" s="130" t="s">
        <v>65</v>
      </c>
      <c r="D21" s="505"/>
      <c r="E21" s="420">
        <v>31557</v>
      </c>
      <c r="F21" s="420">
        <v>31119</v>
      </c>
      <c r="G21" s="420">
        <v>29880</v>
      </c>
      <c r="H21" s="420">
        <v>28952</v>
      </c>
      <c r="I21" s="420">
        <v>28481</v>
      </c>
      <c r="J21" s="420">
        <v>28307</v>
      </c>
      <c r="K21" s="931">
        <v>208.082049116608</v>
      </c>
      <c r="L21" s="562"/>
      <c r="M21" s="619"/>
      <c r="N21" s="497"/>
      <c r="AD21" s="915" t="str">
        <f t="shared" si="1"/>
        <v>Santarém</v>
      </c>
      <c r="AE21" s="919">
        <f t="shared" si="2"/>
        <v>210.67329282634299</v>
      </c>
      <c r="AF21" s="919">
        <f t="shared" si="3"/>
        <v>210.854028965277</v>
      </c>
      <c r="AG21" s="919">
        <f t="shared" si="4"/>
        <v>87.358187581274393</v>
      </c>
      <c r="AH21" s="919">
        <f t="shared" si="0"/>
        <v>87.211636836027694</v>
      </c>
      <c r="AI21" s="918"/>
      <c r="AJ21" s="918"/>
      <c r="AK21" s="918"/>
      <c r="AL21" s="918"/>
      <c r="AM21" s="915" t="str">
        <f t="shared" si="5"/>
        <v>Santarém</v>
      </c>
      <c r="AN21" s="920">
        <f t="shared" si="6"/>
        <v>87.358187581274393</v>
      </c>
      <c r="AO21" s="920">
        <f t="shared" si="6"/>
        <v>87.211636836027694</v>
      </c>
    </row>
    <row r="22" spans="1:41">
      <c r="A22" s="497"/>
      <c r="B22" s="575"/>
      <c r="C22" s="130" t="s">
        <v>81</v>
      </c>
      <c r="D22" s="505"/>
      <c r="E22" s="420">
        <v>2763</v>
      </c>
      <c r="F22" s="420">
        <v>2744</v>
      </c>
      <c r="G22" s="420">
        <v>2661</v>
      </c>
      <c r="H22" s="420">
        <v>2585</v>
      </c>
      <c r="I22" s="420">
        <v>2571</v>
      </c>
      <c r="J22" s="420">
        <v>2553</v>
      </c>
      <c r="K22" s="931">
        <v>210.67329282634299</v>
      </c>
      <c r="L22" s="562"/>
      <c r="M22" s="619"/>
      <c r="N22" s="497"/>
      <c r="AD22" s="915" t="str">
        <f t="shared" si="1"/>
        <v>Setúbal</v>
      </c>
      <c r="AE22" s="919">
        <f t="shared" si="2"/>
        <v>219.098123320795</v>
      </c>
      <c r="AF22" s="919">
        <f t="shared" si="3"/>
        <v>210.854028965277</v>
      </c>
      <c r="AG22" s="919">
        <f t="shared" si="4"/>
        <v>90.800936978064797</v>
      </c>
      <c r="AH22" s="919">
        <f t="shared" si="0"/>
        <v>87.211636836027694</v>
      </c>
      <c r="AI22" s="918"/>
      <c r="AJ22" s="918"/>
      <c r="AK22" s="918"/>
      <c r="AL22" s="918"/>
      <c r="AM22" s="915" t="str">
        <f t="shared" si="5"/>
        <v>Setúbal</v>
      </c>
      <c r="AN22" s="920">
        <f t="shared" si="6"/>
        <v>90.800936978064797</v>
      </c>
      <c r="AO22" s="920">
        <f t="shared" si="6"/>
        <v>87.211636836027694</v>
      </c>
    </row>
    <row r="23" spans="1:41">
      <c r="A23" s="497"/>
      <c r="B23" s="575"/>
      <c r="C23" s="130" t="s">
        <v>60</v>
      </c>
      <c r="D23" s="505"/>
      <c r="E23" s="420">
        <v>9029</v>
      </c>
      <c r="F23" s="420">
        <v>8813</v>
      </c>
      <c r="G23" s="420">
        <v>8541</v>
      </c>
      <c r="H23" s="420">
        <v>8178</v>
      </c>
      <c r="I23" s="420">
        <v>7803</v>
      </c>
      <c r="J23" s="420">
        <v>7454</v>
      </c>
      <c r="K23" s="931">
        <v>219.098123320795</v>
      </c>
      <c r="L23" s="562"/>
      <c r="M23" s="619"/>
      <c r="N23" s="497"/>
      <c r="AD23" s="915" t="str">
        <f t="shared" si="1"/>
        <v>Viana do Castelo</v>
      </c>
      <c r="AE23" s="919">
        <f t="shared" si="2"/>
        <v>186.26942396313399</v>
      </c>
      <c r="AF23" s="919">
        <f t="shared" si="3"/>
        <v>210.854028965277</v>
      </c>
      <c r="AG23" s="919">
        <f t="shared" si="4"/>
        <v>91.105480841472598</v>
      </c>
      <c r="AH23" s="919">
        <f t="shared" si="0"/>
        <v>87.211636836027694</v>
      </c>
      <c r="AI23" s="918"/>
      <c r="AJ23" s="918"/>
      <c r="AK23" s="918"/>
      <c r="AL23" s="918"/>
      <c r="AM23" s="915" t="str">
        <f t="shared" si="5"/>
        <v>Viana do Castelo</v>
      </c>
      <c r="AN23" s="920">
        <f t="shared" si="6"/>
        <v>91.105480841472598</v>
      </c>
      <c r="AO23" s="920">
        <f t="shared" si="6"/>
        <v>87.211636836027694</v>
      </c>
    </row>
    <row r="24" spans="1:41">
      <c r="A24" s="497"/>
      <c r="B24" s="575"/>
      <c r="C24" s="130" t="s">
        <v>67</v>
      </c>
      <c r="D24" s="505"/>
      <c r="E24" s="420">
        <v>1360</v>
      </c>
      <c r="F24" s="420">
        <v>1318</v>
      </c>
      <c r="G24" s="420">
        <v>1302</v>
      </c>
      <c r="H24" s="420">
        <v>1249</v>
      </c>
      <c r="I24" s="420">
        <v>1284</v>
      </c>
      <c r="J24" s="420">
        <v>1303</v>
      </c>
      <c r="K24" s="931">
        <v>186.26942396313399</v>
      </c>
      <c r="L24" s="562"/>
      <c r="M24" s="619"/>
      <c r="N24" s="497"/>
      <c r="AD24" s="915" t="str">
        <f t="shared" si="1"/>
        <v>Vila Real</v>
      </c>
      <c r="AE24" s="919">
        <f t="shared" si="2"/>
        <v>203.20876615256401</v>
      </c>
      <c r="AF24" s="919">
        <f t="shared" si="3"/>
        <v>210.854028965277</v>
      </c>
      <c r="AG24" s="919">
        <f t="shared" si="4"/>
        <v>94.293584139264993</v>
      </c>
      <c r="AH24" s="919">
        <f t="shared" si="0"/>
        <v>87.211636836027694</v>
      </c>
      <c r="AI24" s="918"/>
      <c r="AJ24" s="918"/>
      <c r="AK24" s="918"/>
      <c r="AL24" s="918"/>
      <c r="AM24" s="915" t="str">
        <f t="shared" si="5"/>
        <v>Vila Real</v>
      </c>
      <c r="AN24" s="920">
        <f t="shared" si="6"/>
        <v>94.293584139264993</v>
      </c>
      <c r="AO24" s="920">
        <f t="shared" si="6"/>
        <v>87.211636836027694</v>
      </c>
    </row>
    <row r="25" spans="1:41">
      <c r="A25" s="497"/>
      <c r="B25" s="575"/>
      <c r="C25" s="130" t="s">
        <v>69</v>
      </c>
      <c r="D25" s="505"/>
      <c r="E25" s="420">
        <v>2503</v>
      </c>
      <c r="F25" s="420">
        <v>2491</v>
      </c>
      <c r="G25" s="420">
        <v>2428</v>
      </c>
      <c r="H25" s="420">
        <v>2401</v>
      </c>
      <c r="I25" s="420">
        <v>2376</v>
      </c>
      <c r="J25" s="420">
        <v>2399</v>
      </c>
      <c r="K25" s="931">
        <v>203.20876615256401</v>
      </c>
      <c r="L25" s="562"/>
      <c r="M25" s="619"/>
      <c r="N25" s="497"/>
      <c r="AD25" s="915" t="str">
        <f t="shared" si="1"/>
        <v>Viseu</v>
      </c>
      <c r="AE25" s="919">
        <f t="shared" si="2"/>
        <v>202.17141530579599</v>
      </c>
      <c r="AF25" s="919">
        <f t="shared" si="3"/>
        <v>210.854028965277</v>
      </c>
      <c r="AG25" s="919">
        <f t="shared" si="4"/>
        <v>86.230719748702498</v>
      </c>
      <c r="AH25" s="919">
        <f t="shared" si="0"/>
        <v>87.211636836027694</v>
      </c>
      <c r="AI25" s="918"/>
      <c r="AJ25" s="918"/>
      <c r="AK25" s="918"/>
      <c r="AL25" s="918"/>
      <c r="AM25" s="915" t="str">
        <f t="shared" si="5"/>
        <v>Viseu</v>
      </c>
      <c r="AN25" s="920">
        <f t="shared" si="6"/>
        <v>86.230719748702498</v>
      </c>
      <c r="AO25" s="920">
        <f t="shared" si="6"/>
        <v>87.211636836027694</v>
      </c>
    </row>
    <row r="26" spans="1:41">
      <c r="A26" s="497"/>
      <c r="B26" s="575"/>
      <c r="C26" s="130" t="s">
        <v>79</v>
      </c>
      <c r="D26" s="505"/>
      <c r="E26" s="420">
        <v>3574</v>
      </c>
      <c r="F26" s="420">
        <v>3511</v>
      </c>
      <c r="G26" s="420">
        <v>3347</v>
      </c>
      <c r="H26" s="420">
        <v>3206</v>
      </c>
      <c r="I26" s="420">
        <v>3145</v>
      </c>
      <c r="J26" s="420">
        <v>3123</v>
      </c>
      <c r="K26" s="931">
        <v>202.17141530579599</v>
      </c>
      <c r="L26" s="562"/>
      <c r="M26" s="619"/>
      <c r="N26" s="497"/>
      <c r="AD26" s="915" t="str">
        <f t="shared" si="1"/>
        <v>Açores</v>
      </c>
      <c r="AE26" s="919">
        <f t="shared" si="2"/>
        <v>227.732238171186</v>
      </c>
      <c r="AF26" s="919">
        <f t="shared" si="3"/>
        <v>210.854028965277</v>
      </c>
      <c r="AG26" s="919">
        <f t="shared" si="4"/>
        <v>67.697045777801193</v>
      </c>
      <c r="AH26" s="919">
        <f t="shared" si="0"/>
        <v>87.211636836027694</v>
      </c>
      <c r="AI26" s="918"/>
      <c r="AJ26" s="918"/>
      <c r="AK26" s="918"/>
      <c r="AL26" s="918"/>
      <c r="AM26" s="915" t="str">
        <f t="shared" si="5"/>
        <v>Açores</v>
      </c>
      <c r="AN26" s="920">
        <f t="shared" si="6"/>
        <v>67.697045777801193</v>
      </c>
      <c r="AO26" s="920">
        <f t="shared" si="6"/>
        <v>87.211636836027694</v>
      </c>
    </row>
    <row r="27" spans="1:41">
      <c r="A27" s="497"/>
      <c r="B27" s="575"/>
      <c r="C27" s="130" t="s">
        <v>143</v>
      </c>
      <c r="D27" s="505"/>
      <c r="E27" s="420">
        <v>5744</v>
      </c>
      <c r="F27" s="420">
        <v>5705</v>
      </c>
      <c r="G27" s="420">
        <v>5595</v>
      </c>
      <c r="H27" s="420">
        <v>5561</v>
      </c>
      <c r="I27" s="420">
        <v>5563</v>
      </c>
      <c r="J27" s="420">
        <v>5646</v>
      </c>
      <c r="K27" s="931">
        <v>227.732238171186</v>
      </c>
      <c r="L27" s="562"/>
      <c r="M27" s="619"/>
      <c r="N27" s="497"/>
      <c r="AD27" s="915" t="str">
        <f>+C28</f>
        <v>Madeira</v>
      </c>
      <c r="AE27" s="919">
        <f>+K28</f>
        <v>220.03046547314599</v>
      </c>
      <c r="AF27" s="919">
        <f t="shared" si="3"/>
        <v>210.854028965277</v>
      </c>
      <c r="AG27" s="919">
        <f>+K65</f>
        <v>83.917198595396002</v>
      </c>
      <c r="AH27" s="919">
        <f t="shared" si="0"/>
        <v>87.211636836027694</v>
      </c>
      <c r="AI27" s="918"/>
      <c r="AJ27" s="918"/>
      <c r="AK27" s="918"/>
      <c r="AL27" s="918"/>
      <c r="AM27" s="915" t="str">
        <f t="shared" si="5"/>
        <v>Madeira</v>
      </c>
      <c r="AN27" s="920">
        <f t="shared" si="6"/>
        <v>83.917198595396002</v>
      </c>
      <c r="AO27" s="920">
        <f t="shared" si="6"/>
        <v>87.211636836027694</v>
      </c>
    </row>
    <row r="28" spans="1:41">
      <c r="A28" s="497"/>
      <c r="B28" s="575"/>
      <c r="C28" s="130" t="s">
        <v>144</v>
      </c>
      <c r="D28" s="505"/>
      <c r="E28" s="420">
        <v>2085</v>
      </c>
      <c r="F28" s="420">
        <v>2074</v>
      </c>
      <c r="G28" s="420">
        <v>2014</v>
      </c>
      <c r="H28" s="420">
        <v>1976</v>
      </c>
      <c r="I28" s="420">
        <v>1946</v>
      </c>
      <c r="J28" s="420">
        <v>1956</v>
      </c>
      <c r="K28" s="931">
        <v>220.03046547314599</v>
      </c>
      <c r="L28" s="562"/>
      <c r="M28" s="619"/>
      <c r="N28" s="497"/>
      <c r="AD28" s="846"/>
      <c r="AE28" s="905"/>
      <c r="AG28" s="905"/>
    </row>
    <row r="29" spans="1:41" ht="3.75" customHeight="1">
      <c r="A29" s="497"/>
      <c r="B29" s="575"/>
      <c r="C29" s="130"/>
      <c r="D29" s="505"/>
      <c r="E29" s="420"/>
      <c r="F29" s="420"/>
      <c r="G29" s="420"/>
      <c r="H29" s="420"/>
      <c r="I29" s="420"/>
      <c r="J29" s="420"/>
      <c r="K29" s="421"/>
      <c r="L29" s="562"/>
      <c r="M29" s="619"/>
      <c r="N29" s="497"/>
      <c r="AD29" s="846"/>
      <c r="AE29" s="905"/>
      <c r="AG29" s="905"/>
    </row>
    <row r="30" spans="1:41" ht="15.75" customHeight="1">
      <c r="A30" s="497"/>
      <c r="B30" s="575"/>
      <c r="C30" s="907"/>
      <c r="D30" s="1041" t="s">
        <v>490</v>
      </c>
      <c r="E30" s="907"/>
      <c r="F30" s="907"/>
      <c r="G30" s="1604" t="s">
        <v>604</v>
      </c>
      <c r="H30" s="1604"/>
      <c r="I30" s="1604"/>
      <c r="J30" s="1604"/>
      <c r="K30" s="909"/>
      <c r="L30" s="909"/>
      <c r="M30" s="910"/>
      <c r="N30" s="497"/>
      <c r="AD30" s="846"/>
      <c r="AE30" s="905"/>
      <c r="AG30" s="905"/>
    </row>
    <row r="31" spans="1:41">
      <c r="A31" s="497"/>
      <c r="B31" s="906"/>
      <c r="C31" s="907"/>
      <c r="D31" s="907"/>
      <c r="E31" s="907"/>
      <c r="F31" s="907"/>
      <c r="G31" s="907"/>
      <c r="H31" s="907"/>
      <c r="I31" s="908"/>
      <c r="J31" s="908"/>
      <c r="K31" s="909"/>
      <c r="L31" s="909"/>
      <c r="M31" s="910"/>
      <c r="N31" s="497"/>
    </row>
    <row r="32" spans="1:41" ht="12" customHeight="1">
      <c r="A32" s="497"/>
      <c r="B32" s="575"/>
      <c r="C32" s="907"/>
      <c r="D32" s="907"/>
      <c r="E32" s="907"/>
      <c r="F32" s="907"/>
      <c r="G32" s="907"/>
      <c r="H32" s="907"/>
      <c r="I32" s="908"/>
      <c r="J32" s="908"/>
      <c r="K32" s="909"/>
      <c r="L32" s="909"/>
      <c r="M32" s="910"/>
      <c r="N32" s="497"/>
    </row>
    <row r="33" spans="1:98" ht="12" customHeight="1">
      <c r="A33" s="497"/>
      <c r="B33" s="575"/>
      <c r="C33" s="907"/>
      <c r="D33" s="907"/>
      <c r="E33" s="907"/>
      <c r="F33" s="907"/>
      <c r="G33" s="907"/>
      <c r="H33" s="907"/>
      <c r="I33" s="908"/>
      <c r="J33" s="908"/>
      <c r="K33" s="909"/>
      <c r="L33" s="909"/>
      <c r="M33" s="910"/>
      <c r="N33" s="497"/>
    </row>
    <row r="34" spans="1:98" ht="12" customHeight="1">
      <c r="A34" s="497"/>
      <c r="B34" s="575"/>
      <c r="C34" s="907"/>
      <c r="D34" s="907"/>
      <c r="E34" s="907"/>
      <c r="F34" s="907"/>
      <c r="G34" s="907"/>
      <c r="H34" s="907"/>
      <c r="I34" s="908"/>
      <c r="J34" s="908"/>
      <c r="K34" s="909"/>
      <c r="L34" s="909"/>
      <c r="M34" s="910"/>
      <c r="N34" s="497"/>
    </row>
    <row r="35" spans="1:98" ht="12" customHeight="1">
      <c r="A35" s="497"/>
      <c r="B35" s="575"/>
      <c r="C35" s="907"/>
      <c r="D35" s="907"/>
      <c r="E35" s="907"/>
      <c r="F35" s="907"/>
      <c r="G35" s="907"/>
      <c r="H35" s="907"/>
      <c r="I35" s="908"/>
      <c r="J35" s="908"/>
      <c r="K35" s="909"/>
      <c r="L35" s="909"/>
      <c r="M35" s="910"/>
      <c r="N35" s="497"/>
    </row>
    <row r="36" spans="1:98" ht="27" customHeight="1">
      <c r="A36" s="497"/>
      <c r="B36" s="575"/>
      <c r="C36" s="907"/>
      <c r="D36" s="907"/>
      <c r="E36" s="907"/>
      <c r="F36" s="907"/>
      <c r="G36" s="907"/>
      <c r="H36" s="907"/>
      <c r="I36" s="908"/>
      <c r="J36" s="908"/>
      <c r="K36" s="909"/>
      <c r="L36" s="909"/>
      <c r="M36" s="910"/>
      <c r="N36" s="497"/>
      <c r="AK36" s="527"/>
      <c r="AL36" s="527"/>
      <c r="AM36" s="527"/>
      <c r="AN36" s="527"/>
      <c r="AO36" s="527"/>
      <c r="AP36" s="527"/>
      <c r="AQ36" s="527"/>
      <c r="AR36" s="527"/>
      <c r="AS36" s="527"/>
      <c r="AT36" s="527"/>
      <c r="AU36" s="527"/>
      <c r="AV36" s="527"/>
      <c r="AW36" s="527"/>
      <c r="AX36" s="527"/>
      <c r="AY36" s="527"/>
      <c r="AZ36" s="527"/>
      <c r="BA36" s="527"/>
      <c r="BB36" s="527"/>
      <c r="BC36" s="527"/>
      <c r="BD36" s="527"/>
      <c r="BE36" s="527"/>
      <c r="BF36" s="527"/>
      <c r="BG36" s="527"/>
      <c r="BH36" s="527"/>
      <c r="BI36" s="527"/>
      <c r="BJ36" s="527"/>
      <c r="BK36" s="527"/>
      <c r="BL36" s="527"/>
      <c r="BM36" s="527"/>
      <c r="BN36" s="527"/>
      <c r="BO36" s="527"/>
      <c r="BP36" s="527"/>
      <c r="BQ36" s="527"/>
      <c r="BR36" s="527"/>
      <c r="BS36" s="527"/>
      <c r="BT36" s="527"/>
      <c r="BU36" s="527"/>
      <c r="BV36" s="527"/>
      <c r="BW36" s="527"/>
      <c r="BX36" s="527"/>
      <c r="BY36" s="527"/>
      <c r="BZ36" s="527"/>
      <c r="CA36" s="527"/>
      <c r="CB36" s="527"/>
      <c r="CC36" s="527"/>
      <c r="CD36" s="527"/>
      <c r="CE36" s="527"/>
      <c r="CF36" s="527"/>
      <c r="CG36" s="527"/>
      <c r="CH36" s="527"/>
      <c r="CI36" s="527"/>
      <c r="CJ36" s="527"/>
      <c r="CK36" s="527"/>
      <c r="CL36" s="527"/>
      <c r="CM36" s="527"/>
      <c r="CN36" s="527"/>
      <c r="CO36" s="527"/>
      <c r="CP36" s="527"/>
      <c r="CQ36" s="527"/>
      <c r="CR36" s="527"/>
      <c r="CS36" s="527"/>
      <c r="CT36" s="527"/>
    </row>
    <row r="37" spans="1:98" ht="12" customHeight="1">
      <c r="A37" s="497"/>
      <c r="B37" s="575"/>
      <c r="C37" s="907"/>
      <c r="D37" s="907"/>
      <c r="E37" s="907"/>
      <c r="F37" s="907"/>
      <c r="G37" s="907"/>
      <c r="H37" s="907"/>
      <c r="I37" s="908"/>
      <c r="J37" s="908"/>
      <c r="K37" s="909"/>
      <c r="L37" s="909"/>
      <c r="M37" s="910"/>
      <c r="N37" s="497"/>
      <c r="AK37" s="527"/>
      <c r="AL37" s="527"/>
      <c r="AM37" s="527"/>
      <c r="AN37" s="527"/>
      <c r="AO37" s="527"/>
      <c r="AP37" s="527"/>
      <c r="AQ37" s="527"/>
      <c r="AR37" s="527"/>
      <c r="AS37" s="527"/>
      <c r="AT37" s="527"/>
      <c r="AU37" s="527"/>
      <c r="AV37" s="527"/>
      <c r="AW37" s="527"/>
      <c r="AX37" s="527"/>
      <c r="AY37" s="527"/>
      <c r="AZ37" s="527"/>
      <c r="BA37" s="527"/>
      <c r="BB37" s="527"/>
      <c r="BC37" s="527"/>
      <c r="BD37" s="527"/>
      <c r="BE37" s="527"/>
      <c r="BF37" s="527"/>
      <c r="BG37" s="527"/>
      <c r="BH37" s="527"/>
      <c r="BI37" s="527"/>
      <c r="BJ37" s="527"/>
      <c r="BK37" s="527"/>
      <c r="BL37" s="527"/>
      <c r="BM37" s="527"/>
      <c r="BN37" s="527"/>
      <c r="BO37" s="527"/>
      <c r="BP37" s="527"/>
      <c r="BQ37" s="527"/>
      <c r="BR37" s="527"/>
      <c r="BS37" s="527"/>
      <c r="BT37" s="527"/>
      <c r="BU37" s="527"/>
      <c r="BV37" s="527"/>
      <c r="BW37" s="527"/>
      <c r="BX37" s="527"/>
      <c r="BY37" s="527"/>
      <c r="BZ37" s="527"/>
      <c r="CA37" s="527"/>
      <c r="CB37" s="527"/>
      <c r="CC37" s="527"/>
      <c r="CD37" s="527"/>
      <c r="CE37" s="527"/>
      <c r="CF37" s="527"/>
      <c r="CG37" s="527"/>
      <c r="CH37" s="527"/>
      <c r="CI37" s="527"/>
      <c r="CJ37" s="527"/>
      <c r="CK37" s="527"/>
      <c r="CL37" s="527"/>
      <c r="CM37" s="527"/>
      <c r="CN37" s="527"/>
      <c r="CO37" s="527"/>
      <c r="CP37" s="527"/>
      <c r="CQ37" s="527"/>
      <c r="CR37" s="527"/>
      <c r="CS37" s="527"/>
      <c r="CT37" s="527"/>
    </row>
    <row r="38" spans="1:98" ht="12" customHeight="1">
      <c r="A38" s="497"/>
      <c r="B38" s="575"/>
      <c r="C38" s="907"/>
      <c r="D38" s="907"/>
      <c r="E38" s="907"/>
      <c r="F38" s="907"/>
      <c r="G38" s="907"/>
      <c r="H38" s="907"/>
      <c r="I38" s="908"/>
      <c r="J38" s="908"/>
      <c r="K38" s="909"/>
      <c r="L38" s="909"/>
      <c r="M38" s="910"/>
      <c r="N38" s="497"/>
      <c r="AK38" s="527"/>
      <c r="AL38" s="527"/>
      <c r="AM38" s="527"/>
      <c r="AN38" s="527"/>
      <c r="AO38" s="527"/>
      <c r="AP38" s="527"/>
      <c r="AQ38" s="527"/>
      <c r="AR38" s="527"/>
      <c r="AS38" s="527"/>
      <c r="AT38" s="527"/>
      <c r="AU38" s="527"/>
      <c r="AV38" s="527"/>
      <c r="AW38" s="527"/>
      <c r="AX38" s="527"/>
      <c r="AY38" s="527"/>
      <c r="AZ38" s="527"/>
      <c r="BA38" s="527"/>
      <c r="BB38" s="527"/>
      <c r="BC38" s="527"/>
      <c r="BD38" s="527"/>
      <c r="BE38" s="527"/>
      <c r="BF38" s="527"/>
      <c r="BG38" s="527"/>
      <c r="BH38" s="527"/>
      <c r="BI38" s="527"/>
      <c r="BJ38" s="527"/>
      <c r="BK38" s="527"/>
      <c r="BL38" s="527"/>
      <c r="BM38" s="527"/>
      <c r="BN38" s="527"/>
      <c r="BO38" s="527"/>
      <c r="BP38" s="527"/>
      <c r="BQ38" s="527"/>
      <c r="BR38" s="527"/>
      <c r="BS38" s="527"/>
      <c r="BT38" s="527"/>
      <c r="BU38" s="527"/>
      <c r="BV38" s="527"/>
      <c r="BW38" s="527"/>
      <c r="BX38" s="527"/>
      <c r="BY38" s="527"/>
      <c r="BZ38" s="527"/>
      <c r="CA38" s="527"/>
      <c r="CB38" s="527"/>
      <c r="CC38" s="527"/>
      <c r="CD38" s="527"/>
      <c r="CE38" s="527"/>
      <c r="CF38" s="527"/>
      <c r="CG38" s="527"/>
      <c r="CH38" s="527"/>
      <c r="CI38" s="527"/>
      <c r="CJ38" s="527"/>
      <c r="CK38" s="527"/>
      <c r="CL38" s="527"/>
      <c r="CM38" s="527"/>
      <c r="CN38" s="527"/>
      <c r="CO38" s="527"/>
      <c r="CP38" s="527"/>
      <c r="CQ38" s="527"/>
      <c r="CR38" s="527"/>
      <c r="CS38" s="527"/>
      <c r="CT38" s="527"/>
    </row>
    <row r="39" spans="1:98" ht="12" customHeight="1">
      <c r="A39" s="497"/>
      <c r="B39" s="575"/>
      <c r="C39" s="911"/>
      <c r="D39" s="911"/>
      <c r="E39" s="911"/>
      <c r="F39" s="911"/>
      <c r="G39" s="911"/>
      <c r="H39" s="911"/>
      <c r="I39" s="911"/>
      <c r="J39" s="911"/>
      <c r="K39" s="912"/>
      <c r="L39" s="913"/>
      <c r="M39" s="914"/>
      <c r="N39" s="497"/>
      <c r="AK39" s="527"/>
      <c r="AL39" s="527"/>
      <c r="AM39" s="527"/>
      <c r="AN39" s="527"/>
      <c r="AO39" s="527"/>
      <c r="AP39" s="527"/>
      <c r="AQ39" s="527"/>
      <c r="AR39" s="527"/>
      <c r="AS39" s="527"/>
      <c r="AT39" s="527"/>
      <c r="AU39" s="527"/>
      <c r="AV39" s="527"/>
      <c r="AW39" s="527"/>
      <c r="AX39" s="527"/>
      <c r="AY39" s="527"/>
      <c r="AZ39" s="527"/>
      <c r="BA39" s="527"/>
      <c r="BB39" s="527"/>
      <c r="BC39" s="527"/>
      <c r="BD39" s="527"/>
      <c r="BE39" s="527"/>
      <c r="BF39" s="527"/>
      <c r="BG39" s="527"/>
      <c r="BH39" s="527"/>
      <c r="BI39" s="527"/>
      <c r="BJ39" s="527"/>
      <c r="BK39" s="527"/>
      <c r="BL39" s="527"/>
      <c r="BM39" s="527"/>
      <c r="BN39" s="527"/>
      <c r="BO39" s="527"/>
      <c r="BP39" s="527"/>
      <c r="BQ39" s="527"/>
      <c r="BR39" s="527"/>
      <c r="BS39" s="527"/>
      <c r="BT39" s="527"/>
      <c r="BU39" s="527"/>
      <c r="BV39" s="527"/>
      <c r="BW39" s="527"/>
      <c r="BX39" s="527"/>
      <c r="BY39" s="527"/>
      <c r="BZ39" s="527"/>
      <c r="CA39" s="527"/>
      <c r="CB39" s="527"/>
      <c r="CC39" s="527"/>
      <c r="CD39" s="527"/>
      <c r="CE39" s="527"/>
      <c r="CF39" s="527"/>
      <c r="CG39" s="527"/>
      <c r="CH39" s="527"/>
      <c r="CI39" s="527"/>
      <c r="CJ39" s="527"/>
      <c r="CK39" s="527"/>
      <c r="CL39" s="527"/>
      <c r="CM39" s="527"/>
      <c r="CN39" s="527"/>
      <c r="CO39" s="527"/>
      <c r="CP39" s="527"/>
      <c r="CQ39" s="527"/>
      <c r="CR39" s="527"/>
      <c r="CS39" s="527"/>
      <c r="CT39" s="527"/>
    </row>
    <row r="40" spans="1:98" ht="3.75" customHeight="1" thickBot="1">
      <c r="A40" s="497"/>
      <c r="B40" s="575"/>
      <c r="C40" s="562"/>
      <c r="D40" s="562"/>
      <c r="E40" s="562"/>
      <c r="F40" s="562"/>
      <c r="G40" s="562"/>
      <c r="H40" s="562"/>
      <c r="I40" s="562"/>
      <c r="J40" s="562"/>
      <c r="K40" s="847"/>
      <c r="L40" s="578"/>
      <c r="M40" s="644"/>
      <c r="N40" s="497"/>
      <c r="AK40" s="527"/>
      <c r="AL40" s="527"/>
      <c r="AM40" s="527"/>
      <c r="AN40" s="527"/>
      <c r="AO40" s="527"/>
      <c r="AP40" s="527"/>
      <c r="AQ40" s="527"/>
      <c r="AR40" s="527"/>
      <c r="AS40" s="527"/>
      <c r="AT40" s="527"/>
      <c r="AU40" s="527"/>
      <c r="AV40" s="527"/>
      <c r="AW40" s="527"/>
      <c r="AX40" s="527"/>
      <c r="AY40" s="527"/>
      <c r="AZ40" s="527"/>
      <c r="BA40" s="527"/>
      <c r="BB40" s="527"/>
      <c r="BC40" s="527"/>
      <c r="BD40" s="527"/>
      <c r="BE40" s="527"/>
      <c r="BF40" s="527"/>
      <c r="BG40" s="527"/>
      <c r="BH40" s="527"/>
      <c r="BI40" s="527"/>
      <c r="BJ40" s="527"/>
      <c r="BK40" s="527"/>
      <c r="BL40" s="527"/>
      <c r="BM40" s="527"/>
      <c r="BN40" s="527"/>
      <c r="BO40" s="527"/>
      <c r="BP40" s="527"/>
      <c r="BQ40" s="527"/>
      <c r="BR40" s="527"/>
      <c r="BS40" s="527"/>
      <c r="BT40" s="527"/>
      <c r="BU40" s="527"/>
      <c r="BV40" s="527"/>
      <c r="BW40" s="527"/>
      <c r="BX40" s="527"/>
      <c r="BY40" s="527"/>
      <c r="BZ40" s="527"/>
      <c r="CA40" s="527"/>
      <c r="CB40" s="527"/>
      <c r="CC40" s="527"/>
      <c r="CD40" s="527"/>
      <c r="CE40" s="527"/>
      <c r="CF40" s="527"/>
      <c r="CG40" s="527"/>
      <c r="CH40" s="527"/>
      <c r="CI40" s="527"/>
      <c r="CJ40" s="527"/>
      <c r="CK40" s="527"/>
      <c r="CL40" s="527"/>
      <c r="CM40" s="527"/>
      <c r="CN40" s="527"/>
      <c r="CO40" s="527"/>
      <c r="CP40" s="527"/>
      <c r="CQ40" s="527"/>
      <c r="CR40" s="527"/>
      <c r="CS40" s="527"/>
      <c r="CT40" s="527"/>
    </row>
    <row r="41" spans="1:98" ht="13.5" customHeight="1" thickBot="1">
      <c r="A41" s="497"/>
      <c r="B41" s="575"/>
      <c r="C41" s="1605" t="s">
        <v>373</v>
      </c>
      <c r="D41" s="1606"/>
      <c r="E41" s="1606"/>
      <c r="F41" s="1606"/>
      <c r="G41" s="1606"/>
      <c r="H41" s="1606"/>
      <c r="I41" s="1606"/>
      <c r="J41" s="1606"/>
      <c r="K41" s="1606"/>
      <c r="L41" s="1607"/>
      <c r="M41" s="644"/>
      <c r="N41" s="497"/>
      <c r="AK41" s="527"/>
      <c r="AL41" s="527"/>
      <c r="AM41" s="527"/>
      <c r="AN41" s="527"/>
      <c r="AO41" s="527"/>
      <c r="AP41" s="527"/>
      <c r="AQ41" s="527"/>
      <c r="AR41" s="527"/>
      <c r="AS41" s="527"/>
      <c r="AT41" s="527"/>
      <c r="AU41" s="527"/>
      <c r="AV41" s="527"/>
      <c r="AW41" s="527"/>
      <c r="AX41" s="527"/>
      <c r="AY41" s="527"/>
      <c r="AZ41" s="527"/>
      <c r="BA41" s="527"/>
      <c r="BB41" s="527"/>
      <c r="BC41" s="527"/>
      <c r="BD41" s="527"/>
      <c r="BE41" s="527"/>
      <c r="BF41" s="527"/>
      <c r="BG41" s="527"/>
      <c r="BH41" s="527"/>
      <c r="BI41" s="527"/>
      <c r="BJ41" s="527"/>
      <c r="BK41" s="527"/>
      <c r="BL41" s="527"/>
      <c r="BM41" s="527"/>
      <c r="BN41" s="527"/>
      <c r="BO41" s="527"/>
      <c r="BP41" s="527"/>
      <c r="BQ41" s="527"/>
      <c r="BR41" s="527"/>
      <c r="BS41" s="527"/>
      <c r="BT41" s="527"/>
      <c r="BU41" s="527"/>
      <c r="BV41" s="527"/>
      <c r="BW41" s="527"/>
      <c r="BX41" s="527"/>
      <c r="BY41" s="527"/>
      <c r="BZ41" s="527"/>
      <c r="CA41" s="527"/>
      <c r="CB41" s="527"/>
      <c r="CC41" s="527"/>
      <c r="CD41" s="527"/>
      <c r="CE41" s="527"/>
      <c r="CF41" s="527"/>
      <c r="CG41" s="527"/>
      <c r="CH41" s="527"/>
      <c r="CI41" s="527"/>
      <c r="CJ41" s="527"/>
      <c r="CK41" s="527"/>
      <c r="CL41" s="527"/>
      <c r="CM41" s="527"/>
      <c r="CN41" s="527"/>
      <c r="CO41" s="527"/>
      <c r="CP41" s="527"/>
      <c r="CQ41" s="527"/>
      <c r="CR41" s="527"/>
      <c r="CS41" s="527"/>
      <c r="CT41" s="527"/>
    </row>
    <row r="42" spans="1:98" s="497" customFormat="1" ht="6.75" customHeight="1">
      <c r="B42" s="575"/>
      <c r="C42" s="1487" t="s">
        <v>146</v>
      </c>
      <c r="D42" s="1487"/>
      <c r="E42" s="848"/>
      <c r="F42" s="848"/>
      <c r="G42" s="848"/>
      <c r="H42" s="848"/>
      <c r="I42" s="848"/>
      <c r="J42" s="848"/>
      <c r="K42" s="849"/>
      <c r="L42" s="849"/>
      <c r="M42" s="644"/>
      <c r="O42" s="502"/>
      <c r="P42" s="502"/>
      <c r="Q42" s="502"/>
      <c r="R42" s="502"/>
      <c r="S42" s="502"/>
      <c r="T42" s="502"/>
      <c r="U42" s="502"/>
      <c r="V42" s="502"/>
      <c r="W42" s="502"/>
      <c r="X42" s="502"/>
      <c r="Y42" s="502"/>
      <c r="Z42" s="502"/>
      <c r="AA42" s="502"/>
      <c r="AB42" s="502"/>
      <c r="AC42" s="502"/>
      <c r="AD42" s="502"/>
      <c r="AE42" s="502"/>
      <c r="AF42" s="502"/>
      <c r="AG42" s="502"/>
      <c r="AH42" s="502"/>
      <c r="AI42" s="502"/>
      <c r="AJ42" s="502"/>
      <c r="AK42" s="527"/>
      <c r="AL42" s="527"/>
      <c r="AM42" s="527"/>
      <c r="AN42" s="527"/>
      <c r="AO42" s="527"/>
      <c r="AP42" s="527"/>
      <c r="AQ42" s="527"/>
      <c r="AR42" s="527"/>
      <c r="AS42" s="527"/>
      <c r="AT42" s="527"/>
      <c r="AU42" s="527"/>
      <c r="AV42" s="527"/>
      <c r="AW42" s="527"/>
      <c r="AX42" s="527"/>
      <c r="AY42" s="527"/>
      <c r="AZ42" s="527"/>
      <c r="BA42" s="527"/>
      <c r="BB42" s="527"/>
      <c r="BC42" s="527"/>
      <c r="BD42" s="527"/>
      <c r="BE42" s="527"/>
      <c r="BF42" s="527"/>
      <c r="BG42" s="527"/>
      <c r="BH42" s="527"/>
      <c r="BI42" s="527"/>
      <c r="BJ42" s="527"/>
      <c r="BK42" s="527"/>
      <c r="BL42" s="527"/>
      <c r="BM42" s="527"/>
      <c r="BN42" s="527"/>
      <c r="BO42" s="527"/>
      <c r="BP42" s="527"/>
      <c r="BQ42" s="527"/>
      <c r="BR42" s="527"/>
      <c r="BS42" s="527"/>
      <c r="BT42" s="527"/>
      <c r="BU42" s="527"/>
      <c r="BV42" s="527"/>
      <c r="BW42" s="527"/>
      <c r="BX42" s="527"/>
      <c r="BY42" s="527"/>
      <c r="BZ42" s="527"/>
      <c r="CA42" s="527"/>
      <c r="CB42" s="527"/>
      <c r="CC42" s="527"/>
      <c r="CD42" s="527"/>
      <c r="CE42" s="527"/>
      <c r="CF42" s="527"/>
      <c r="CG42" s="527"/>
      <c r="CH42" s="527"/>
      <c r="CI42" s="527"/>
      <c r="CJ42" s="527"/>
      <c r="CK42" s="527"/>
      <c r="CL42" s="527"/>
      <c r="CM42" s="527"/>
      <c r="CN42" s="527"/>
      <c r="CO42" s="527"/>
      <c r="CP42" s="527"/>
      <c r="CQ42" s="527"/>
      <c r="CR42" s="527"/>
      <c r="CS42" s="527"/>
      <c r="CT42" s="527"/>
    </row>
    <row r="43" spans="1:98" ht="13.5" customHeight="1">
      <c r="A43" s="497"/>
      <c r="B43" s="575"/>
      <c r="C43" s="1487"/>
      <c r="D43" s="1487"/>
      <c r="E43" s="1608">
        <v>2013</v>
      </c>
      <c r="F43" s="1608"/>
      <c r="G43" s="1608"/>
      <c r="H43" s="1608"/>
      <c r="I43" s="1608"/>
      <c r="J43" s="1608"/>
      <c r="K43" s="1609" t="str">
        <f xml:space="preserve"> CONCATENATE("valor médio de ",J7,E6)</f>
        <v>valor médio de dez.2013</v>
      </c>
      <c r="L43" s="515"/>
      <c r="M43" s="507"/>
      <c r="N43" s="497"/>
      <c r="AK43" s="527"/>
      <c r="AL43" s="527"/>
      <c r="AM43" s="527"/>
      <c r="AN43" s="527"/>
      <c r="AO43" s="527"/>
      <c r="AP43" s="527"/>
      <c r="AQ43" s="527"/>
      <c r="AR43" s="527"/>
      <c r="AS43" s="527"/>
      <c r="AT43" s="527"/>
      <c r="AU43" s="527"/>
      <c r="AV43" s="527"/>
      <c r="AW43" s="527"/>
      <c r="AX43" s="527"/>
      <c r="AY43" s="527"/>
      <c r="AZ43" s="527"/>
      <c r="BA43" s="527"/>
      <c r="BB43" s="527"/>
      <c r="BC43" s="527"/>
      <c r="BD43" s="527"/>
      <c r="BE43" s="527"/>
      <c r="BF43" s="527"/>
      <c r="BG43" s="527"/>
      <c r="BH43" s="527"/>
      <c r="BI43" s="527"/>
      <c r="BJ43" s="527"/>
      <c r="BK43" s="527"/>
      <c r="BL43" s="527"/>
      <c r="BM43" s="527"/>
      <c r="BN43" s="527"/>
      <c r="BO43" s="527"/>
      <c r="BP43" s="527"/>
      <c r="BQ43" s="527"/>
      <c r="BR43" s="527"/>
      <c r="BS43" s="527"/>
      <c r="BT43" s="527"/>
      <c r="BU43" s="527"/>
      <c r="BV43" s="527"/>
      <c r="BW43" s="527"/>
      <c r="BX43" s="527"/>
      <c r="BY43" s="527"/>
      <c r="BZ43" s="527"/>
      <c r="CA43" s="527"/>
      <c r="CB43" s="527"/>
      <c r="CC43" s="527"/>
      <c r="CD43" s="527"/>
      <c r="CE43" s="527"/>
      <c r="CF43" s="527"/>
      <c r="CG43" s="527"/>
      <c r="CH43" s="527"/>
      <c r="CI43" s="527"/>
      <c r="CJ43" s="527"/>
      <c r="CK43" s="527"/>
      <c r="CL43" s="527"/>
      <c r="CM43" s="527"/>
      <c r="CN43" s="527"/>
      <c r="CO43" s="527"/>
      <c r="CP43" s="527"/>
      <c r="CQ43" s="527"/>
      <c r="CR43" s="527"/>
      <c r="CS43" s="527"/>
      <c r="CT43" s="527"/>
    </row>
    <row r="44" spans="1:98" ht="13.5" customHeight="1">
      <c r="A44" s="497"/>
      <c r="B44" s="575"/>
      <c r="C44" s="512"/>
      <c r="D44" s="512"/>
      <c r="E44" s="926" t="str">
        <f t="shared" ref="E44:J44" si="7">+E7</f>
        <v>jul.</v>
      </c>
      <c r="F44" s="926" t="str">
        <f t="shared" si="7"/>
        <v>ago.</v>
      </c>
      <c r="G44" s="926" t="str">
        <f t="shared" si="7"/>
        <v>set.</v>
      </c>
      <c r="H44" s="926" t="str">
        <f t="shared" si="7"/>
        <v>out.</v>
      </c>
      <c r="I44" s="926" t="str">
        <f t="shared" si="7"/>
        <v>nov.</v>
      </c>
      <c r="J44" s="926" t="str">
        <f t="shared" si="7"/>
        <v>dez.</v>
      </c>
      <c r="K44" s="1610" t="e">
        <f xml:space="preserve"> CONCATENATE("valor médio de ",#REF!,#REF!)</f>
        <v>#REF!</v>
      </c>
      <c r="L44" s="515"/>
      <c r="M44" s="644"/>
      <c r="N44" s="497"/>
      <c r="AK44" s="527"/>
      <c r="AL44" s="527"/>
      <c r="AM44" s="527"/>
      <c r="AN44" s="527"/>
      <c r="AO44" s="527"/>
      <c r="AP44" s="527"/>
      <c r="AQ44" s="527"/>
      <c r="AR44" s="527"/>
      <c r="AS44" s="527"/>
      <c r="AT44" s="527"/>
      <c r="AU44" s="527"/>
      <c r="AV44" s="527"/>
      <c r="AW44" s="527"/>
      <c r="AX44" s="527"/>
      <c r="AY44" s="527"/>
      <c r="AZ44" s="527"/>
      <c r="BA44" s="527"/>
      <c r="BB44" s="527"/>
      <c r="BC44" s="527"/>
      <c r="BD44" s="527"/>
      <c r="BE44" s="527"/>
      <c r="BF44" s="527"/>
      <c r="BG44" s="527"/>
      <c r="BH44" s="527"/>
      <c r="BI44" s="527"/>
      <c r="BJ44" s="527"/>
      <c r="BK44" s="527"/>
      <c r="BL44" s="527"/>
      <c r="BM44" s="527"/>
      <c r="BN44" s="527"/>
      <c r="BO44" s="527"/>
      <c r="BP44" s="527"/>
      <c r="BQ44" s="527"/>
      <c r="BR44" s="527"/>
      <c r="BS44" s="527"/>
      <c r="BT44" s="527"/>
      <c r="BU44" s="527"/>
      <c r="BV44" s="527"/>
      <c r="BW44" s="527"/>
      <c r="BX44" s="527"/>
      <c r="BY44" s="527"/>
      <c r="BZ44" s="527"/>
      <c r="CA44" s="527"/>
      <c r="CB44" s="527"/>
      <c r="CC44" s="527"/>
      <c r="CD44" s="527"/>
      <c r="CE44" s="527"/>
      <c r="CF44" s="527"/>
      <c r="CG44" s="527"/>
      <c r="CH44" s="527"/>
      <c r="CI44" s="527"/>
      <c r="CJ44" s="527"/>
      <c r="CK44" s="527"/>
      <c r="CL44" s="527"/>
      <c r="CM44" s="527"/>
      <c r="CN44" s="527"/>
      <c r="CO44" s="527"/>
      <c r="CP44" s="527"/>
      <c r="CQ44" s="527"/>
      <c r="CR44" s="527"/>
      <c r="CS44" s="527"/>
      <c r="CT44" s="527"/>
    </row>
    <row r="45" spans="1:98" s="520" customFormat="1" ht="14.25" customHeight="1">
      <c r="A45" s="517"/>
      <c r="B45" s="850"/>
      <c r="C45" s="1364" t="s">
        <v>70</v>
      </c>
      <c r="D45" s="599"/>
      <c r="E45" s="473">
        <v>262887</v>
      </c>
      <c r="F45" s="473">
        <v>257643</v>
      </c>
      <c r="G45" s="473">
        <v>247844</v>
      </c>
      <c r="H45" s="473">
        <v>239193</v>
      </c>
      <c r="I45" s="473">
        <v>234529</v>
      </c>
      <c r="J45" s="473">
        <v>231949</v>
      </c>
      <c r="K45" s="1042">
        <v>87.211636836027694</v>
      </c>
      <c r="L45" s="423"/>
      <c r="M45" s="851"/>
      <c r="N45" s="517"/>
      <c r="O45" s="502"/>
      <c r="P45" s="1201"/>
      <c r="Q45" s="846"/>
      <c r="R45" s="1202"/>
      <c r="S45" s="502"/>
      <c r="T45" s="502"/>
      <c r="U45" s="502"/>
      <c r="V45" s="502"/>
      <c r="W45" s="502"/>
      <c r="X45" s="502"/>
      <c r="Y45" s="502"/>
      <c r="Z45" s="502"/>
      <c r="AA45" s="502"/>
      <c r="AB45" s="502"/>
      <c r="AC45" s="502"/>
      <c r="AD45" s="502"/>
      <c r="AE45" s="502"/>
      <c r="AF45" s="502"/>
      <c r="AG45" s="502"/>
      <c r="AH45" s="502"/>
      <c r="AI45" s="502"/>
      <c r="AJ45" s="502"/>
      <c r="AK45" s="527"/>
      <c r="AL45" s="527"/>
      <c r="AM45" s="527"/>
      <c r="AN45" s="927"/>
      <c r="AO45" s="927"/>
      <c r="AP45" s="927"/>
      <c r="AQ45" s="927"/>
      <c r="AR45" s="927"/>
      <c r="AS45" s="927"/>
      <c r="AT45" s="927"/>
      <c r="AU45" s="927"/>
      <c r="AV45" s="927"/>
      <c r="AW45" s="927"/>
      <c r="AX45" s="927"/>
      <c r="AY45" s="927"/>
      <c r="AZ45" s="927"/>
      <c r="BA45" s="927"/>
      <c r="BB45" s="927"/>
      <c r="BC45" s="927"/>
      <c r="BD45" s="927"/>
      <c r="BE45" s="927"/>
      <c r="BF45" s="927"/>
      <c r="BG45" s="927"/>
      <c r="BH45" s="927"/>
      <c r="BI45" s="927"/>
      <c r="BJ45" s="927"/>
      <c r="BK45" s="927"/>
      <c r="BL45" s="927"/>
      <c r="BM45" s="927"/>
      <c r="BN45" s="927"/>
      <c r="BO45" s="927"/>
      <c r="BP45" s="927"/>
      <c r="BQ45" s="927"/>
      <c r="BR45" s="927"/>
      <c r="BS45" s="927"/>
      <c r="BT45" s="927"/>
      <c r="BU45" s="927"/>
      <c r="BV45" s="927"/>
      <c r="BW45" s="927"/>
      <c r="BX45" s="927"/>
      <c r="BY45" s="927"/>
      <c r="BZ45" s="927"/>
      <c r="CA45" s="927"/>
      <c r="CB45" s="927"/>
      <c r="CC45" s="927"/>
      <c r="CD45" s="927"/>
      <c r="CE45" s="927"/>
      <c r="CF45" s="927"/>
      <c r="CG45" s="927"/>
      <c r="CH45" s="927"/>
      <c r="CI45" s="927"/>
      <c r="CJ45" s="927"/>
      <c r="CK45" s="927"/>
      <c r="CL45" s="927"/>
      <c r="CM45" s="927"/>
      <c r="CN45" s="927"/>
      <c r="CO45" s="927"/>
      <c r="CP45" s="927"/>
      <c r="CQ45" s="927"/>
      <c r="CR45" s="927"/>
      <c r="CS45" s="927"/>
      <c r="CT45" s="927"/>
    </row>
    <row r="46" spans="1:98" ht="15" customHeight="1">
      <c r="A46" s="497"/>
      <c r="B46" s="575"/>
      <c r="C46" s="130" t="s">
        <v>64</v>
      </c>
      <c r="D46" s="505"/>
      <c r="E46" s="420">
        <v>11535</v>
      </c>
      <c r="F46" s="420">
        <v>11471</v>
      </c>
      <c r="G46" s="420">
        <v>11148</v>
      </c>
      <c r="H46" s="420">
        <v>10934</v>
      </c>
      <c r="I46" s="420">
        <v>10879</v>
      </c>
      <c r="J46" s="420">
        <v>10804</v>
      </c>
      <c r="K46" s="932">
        <v>92.028639830897902</v>
      </c>
      <c r="L46" s="423"/>
      <c r="M46" s="644"/>
      <c r="N46" s="497"/>
      <c r="AK46" s="527"/>
      <c r="AL46" s="527"/>
      <c r="AM46" s="527"/>
      <c r="AN46" s="527"/>
      <c r="AO46" s="527"/>
      <c r="AP46" s="527"/>
      <c r="AQ46" s="527"/>
      <c r="AR46" s="527"/>
      <c r="AS46" s="527"/>
      <c r="AT46" s="527"/>
      <c r="AU46" s="527"/>
      <c r="AV46" s="527"/>
      <c r="AW46" s="527"/>
      <c r="AX46" s="527"/>
      <c r="AY46" s="527"/>
      <c r="AZ46" s="527"/>
      <c r="BA46" s="527"/>
      <c r="BB46" s="527"/>
      <c r="BC46" s="527"/>
      <c r="BD46" s="527"/>
      <c r="BE46" s="527"/>
      <c r="BF46" s="527"/>
      <c r="BG46" s="527"/>
      <c r="BH46" s="527"/>
      <c r="BI46" s="527"/>
      <c r="BJ46" s="527"/>
      <c r="BK46" s="527"/>
      <c r="BL46" s="527"/>
      <c r="BM46" s="527"/>
      <c r="BN46" s="527"/>
      <c r="BO46" s="527"/>
      <c r="BP46" s="527"/>
      <c r="BQ46" s="527"/>
      <c r="BR46" s="527"/>
      <c r="BS46" s="527"/>
      <c r="BT46" s="527"/>
      <c r="BU46" s="527"/>
      <c r="BV46" s="527"/>
      <c r="BW46" s="527"/>
      <c r="BX46" s="527"/>
      <c r="BY46" s="527"/>
      <c r="BZ46" s="527"/>
      <c r="CA46" s="527"/>
      <c r="CB46" s="527"/>
      <c r="CC46" s="527"/>
      <c r="CD46" s="527"/>
      <c r="CE46" s="527"/>
      <c r="CF46" s="527"/>
      <c r="CG46" s="527"/>
      <c r="CH46" s="527"/>
      <c r="CI46" s="527"/>
      <c r="CJ46" s="527"/>
      <c r="CK46" s="527"/>
      <c r="CL46" s="527"/>
      <c r="CM46" s="527"/>
      <c r="CN46" s="527"/>
      <c r="CO46" s="527"/>
      <c r="CP46" s="527"/>
      <c r="CQ46" s="527"/>
      <c r="CR46" s="527"/>
      <c r="CS46" s="527"/>
      <c r="CT46" s="527"/>
    </row>
    <row r="47" spans="1:98" ht="11.65" customHeight="1">
      <c r="A47" s="497"/>
      <c r="B47" s="575"/>
      <c r="C47" s="130" t="s">
        <v>57</v>
      </c>
      <c r="D47" s="505"/>
      <c r="E47" s="420">
        <v>4960</v>
      </c>
      <c r="F47" s="420">
        <v>4934</v>
      </c>
      <c r="G47" s="420">
        <v>4763</v>
      </c>
      <c r="H47" s="420">
        <v>4673</v>
      </c>
      <c r="I47" s="420">
        <v>4591</v>
      </c>
      <c r="J47" s="420">
        <v>4514</v>
      </c>
      <c r="K47" s="932">
        <v>85.649226614819597</v>
      </c>
      <c r="L47" s="423"/>
      <c r="M47" s="644"/>
      <c r="N47" s="497"/>
      <c r="AK47" s="527"/>
      <c r="AL47" s="527"/>
      <c r="AM47" s="527"/>
      <c r="AN47" s="527"/>
      <c r="AO47" s="527"/>
      <c r="AP47" s="527"/>
      <c r="AQ47" s="527"/>
      <c r="AR47" s="527"/>
      <c r="AS47" s="527"/>
      <c r="AT47" s="527"/>
      <c r="AU47" s="527"/>
      <c r="AV47" s="527"/>
      <c r="AW47" s="527"/>
      <c r="AX47" s="527"/>
      <c r="AY47" s="527"/>
      <c r="AZ47" s="527"/>
      <c r="BA47" s="527"/>
      <c r="BB47" s="527"/>
      <c r="BC47" s="527"/>
      <c r="BD47" s="527"/>
      <c r="BE47" s="527"/>
      <c r="BF47" s="527"/>
      <c r="BG47" s="527"/>
      <c r="BH47" s="527"/>
      <c r="BI47" s="527"/>
      <c r="BJ47" s="527"/>
      <c r="BK47" s="527"/>
      <c r="BL47" s="527"/>
      <c r="BM47" s="527"/>
      <c r="BN47" s="527"/>
      <c r="BO47" s="527"/>
      <c r="BP47" s="527"/>
      <c r="BQ47" s="527"/>
      <c r="BR47" s="527"/>
      <c r="BS47" s="527"/>
      <c r="BT47" s="527"/>
      <c r="BU47" s="527"/>
      <c r="BV47" s="527"/>
      <c r="BW47" s="527"/>
      <c r="BX47" s="527"/>
      <c r="BY47" s="527"/>
      <c r="BZ47" s="527"/>
      <c r="CA47" s="527"/>
      <c r="CB47" s="527"/>
      <c r="CC47" s="527"/>
      <c r="CD47" s="527"/>
      <c r="CE47" s="527"/>
      <c r="CF47" s="527"/>
      <c r="CG47" s="527"/>
      <c r="CH47" s="527"/>
      <c r="CI47" s="527"/>
      <c r="CJ47" s="527"/>
      <c r="CK47" s="527"/>
      <c r="CL47" s="527"/>
      <c r="CM47" s="527"/>
      <c r="CN47" s="527"/>
      <c r="CO47" s="527"/>
      <c r="CP47" s="527"/>
      <c r="CQ47" s="527"/>
      <c r="CR47" s="527"/>
      <c r="CS47" s="527"/>
      <c r="CT47" s="527"/>
    </row>
    <row r="48" spans="1:98" ht="11.65" customHeight="1">
      <c r="A48" s="497"/>
      <c r="B48" s="575"/>
      <c r="C48" s="130" t="s">
        <v>66</v>
      </c>
      <c r="D48" s="505"/>
      <c r="E48" s="420">
        <v>10417</v>
      </c>
      <c r="F48" s="420">
        <v>10300</v>
      </c>
      <c r="G48" s="420">
        <v>9741</v>
      </c>
      <c r="H48" s="420">
        <v>9339</v>
      </c>
      <c r="I48" s="420">
        <v>9172</v>
      </c>
      <c r="J48" s="420">
        <v>8801</v>
      </c>
      <c r="K48" s="932">
        <v>89.946779546224207</v>
      </c>
      <c r="L48" s="423"/>
      <c r="M48" s="644"/>
      <c r="N48" s="497"/>
      <c r="AK48" s="527"/>
      <c r="AL48" s="527"/>
      <c r="AM48" s="527"/>
      <c r="AN48" s="527"/>
      <c r="AO48" s="527"/>
      <c r="AP48" s="527"/>
      <c r="AQ48" s="527"/>
      <c r="AR48" s="527"/>
      <c r="AS48" s="527"/>
      <c r="AT48" s="527"/>
      <c r="AU48" s="527"/>
      <c r="AV48" s="527"/>
      <c r="AW48" s="527"/>
      <c r="AX48" s="527"/>
      <c r="AY48" s="527"/>
      <c r="AZ48" s="527"/>
      <c r="BA48" s="527"/>
      <c r="BB48" s="527"/>
      <c r="BC48" s="527"/>
      <c r="BD48" s="527"/>
      <c r="BE48" s="527"/>
      <c r="BF48" s="527"/>
      <c r="BG48" s="527"/>
      <c r="BH48" s="527"/>
      <c r="BI48" s="527"/>
      <c r="BJ48" s="527"/>
      <c r="BK48" s="527"/>
      <c r="BL48" s="527"/>
      <c r="BM48" s="527"/>
      <c r="BN48" s="527"/>
      <c r="BO48" s="527"/>
      <c r="BP48" s="527"/>
      <c r="BQ48" s="527"/>
      <c r="BR48" s="527"/>
      <c r="BS48" s="527"/>
      <c r="BT48" s="527"/>
      <c r="BU48" s="527"/>
      <c r="BV48" s="527"/>
      <c r="BW48" s="527"/>
      <c r="BX48" s="527"/>
      <c r="BY48" s="527"/>
      <c r="BZ48" s="527"/>
      <c r="CA48" s="527"/>
      <c r="CB48" s="527"/>
      <c r="CC48" s="527"/>
      <c r="CD48" s="527"/>
      <c r="CE48" s="527"/>
      <c r="CF48" s="527"/>
      <c r="CG48" s="527"/>
      <c r="CH48" s="527"/>
      <c r="CI48" s="527"/>
      <c r="CJ48" s="527"/>
      <c r="CK48" s="527"/>
      <c r="CL48" s="527"/>
      <c r="CM48" s="527"/>
      <c r="CN48" s="527"/>
      <c r="CO48" s="527"/>
      <c r="CP48" s="527"/>
      <c r="CQ48" s="527"/>
      <c r="CR48" s="527"/>
      <c r="CS48" s="527"/>
      <c r="CT48" s="527"/>
    </row>
    <row r="49" spans="1:98" ht="11.65" customHeight="1">
      <c r="A49" s="497"/>
      <c r="B49" s="575"/>
      <c r="C49" s="130" t="s">
        <v>68</v>
      </c>
      <c r="D49" s="505"/>
      <c r="E49" s="420">
        <v>1862</v>
      </c>
      <c r="F49" s="420">
        <v>1864</v>
      </c>
      <c r="G49" s="420">
        <v>1825</v>
      </c>
      <c r="H49" s="420">
        <v>1802</v>
      </c>
      <c r="I49" s="420">
        <v>1730</v>
      </c>
      <c r="J49" s="420">
        <v>1736</v>
      </c>
      <c r="K49" s="932">
        <v>93.549371428571405</v>
      </c>
      <c r="L49" s="852"/>
      <c r="M49" s="497"/>
      <c r="N49" s="497"/>
      <c r="AK49" s="527"/>
      <c r="AL49" s="527"/>
      <c r="AM49" s="527"/>
      <c r="AN49" s="527"/>
      <c r="AO49" s="527"/>
      <c r="AP49" s="527"/>
      <c r="AQ49" s="527"/>
      <c r="AR49" s="527"/>
      <c r="AS49" s="527"/>
      <c r="AT49" s="527"/>
      <c r="AU49" s="527"/>
      <c r="AV49" s="527"/>
      <c r="AW49" s="527"/>
      <c r="AX49" s="527"/>
      <c r="AY49" s="527"/>
      <c r="AZ49" s="527"/>
      <c r="BA49" s="527"/>
      <c r="BB49" s="527"/>
      <c r="BC49" s="527"/>
      <c r="BD49" s="527"/>
      <c r="BE49" s="527"/>
      <c r="BF49" s="527"/>
      <c r="BG49" s="527"/>
      <c r="BH49" s="527"/>
      <c r="BI49" s="527"/>
      <c r="BJ49" s="527"/>
      <c r="BK49" s="527"/>
      <c r="BL49" s="527"/>
      <c r="BM49" s="527"/>
      <c r="BN49" s="527"/>
      <c r="BO49" s="527"/>
      <c r="BP49" s="527"/>
      <c r="BQ49" s="527"/>
      <c r="BR49" s="527"/>
      <c r="BS49" s="527"/>
      <c r="BT49" s="527"/>
      <c r="BU49" s="527"/>
      <c r="BV49" s="527"/>
      <c r="BW49" s="527"/>
      <c r="BX49" s="527"/>
      <c r="BY49" s="527"/>
      <c r="BZ49" s="527"/>
      <c r="CA49" s="527"/>
      <c r="CB49" s="527"/>
      <c r="CC49" s="527"/>
      <c r="CD49" s="527"/>
      <c r="CE49" s="527"/>
      <c r="CF49" s="527"/>
      <c r="CG49" s="527"/>
      <c r="CH49" s="527"/>
      <c r="CI49" s="527"/>
      <c r="CJ49" s="527"/>
      <c r="CK49" s="527"/>
      <c r="CL49" s="527"/>
      <c r="CM49" s="527"/>
      <c r="CN49" s="527"/>
      <c r="CO49" s="527"/>
      <c r="CP49" s="527"/>
      <c r="CQ49" s="527"/>
      <c r="CR49" s="527"/>
      <c r="CS49" s="527"/>
      <c r="CT49" s="527"/>
    </row>
    <row r="50" spans="1:98" ht="11.65" customHeight="1">
      <c r="A50" s="497"/>
      <c r="B50" s="575"/>
      <c r="C50" s="130" t="s">
        <v>77</v>
      </c>
      <c r="D50" s="505"/>
      <c r="E50" s="420">
        <v>3723</v>
      </c>
      <c r="F50" s="420">
        <v>3789</v>
      </c>
      <c r="G50" s="420">
        <v>3753</v>
      </c>
      <c r="H50" s="420">
        <v>3649</v>
      </c>
      <c r="I50" s="420">
        <v>3660</v>
      </c>
      <c r="J50" s="420">
        <v>3633</v>
      </c>
      <c r="K50" s="932">
        <v>83.543235294117693</v>
      </c>
      <c r="L50" s="852"/>
      <c r="M50" s="497"/>
      <c r="N50" s="497"/>
      <c r="AK50" s="527"/>
      <c r="AL50" s="527"/>
      <c r="AM50" s="527"/>
      <c r="AN50" s="527"/>
      <c r="AO50" s="527"/>
      <c r="AP50" s="527"/>
      <c r="AQ50" s="527"/>
      <c r="AR50" s="527"/>
      <c r="AS50" s="527"/>
      <c r="AT50" s="527"/>
      <c r="AU50" s="527"/>
      <c r="AV50" s="527"/>
      <c r="AW50" s="527"/>
      <c r="AX50" s="527"/>
      <c r="AY50" s="527"/>
      <c r="AZ50" s="527"/>
      <c r="BA50" s="527"/>
      <c r="BB50" s="527"/>
      <c r="BC50" s="527"/>
      <c r="BD50" s="527"/>
      <c r="BE50" s="527"/>
      <c r="BF50" s="527"/>
      <c r="BG50" s="527"/>
      <c r="BH50" s="527"/>
      <c r="BI50" s="527"/>
      <c r="BJ50" s="527"/>
      <c r="BK50" s="527"/>
      <c r="BL50" s="527"/>
      <c r="BM50" s="527"/>
      <c r="BN50" s="527"/>
      <c r="BO50" s="527"/>
      <c r="BP50" s="527"/>
      <c r="BQ50" s="527"/>
      <c r="BR50" s="527"/>
      <c r="BS50" s="527"/>
      <c r="BT50" s="527"/>
      <c r="BU50" s="527"/>
      <c r="BV50" s="527"/>
      <c r="BW50" s="527"/>
      <c r="BX50" s="527"/>
      <c r="BY50" s="527"/>
      <c r="BZ50" s="527"/>
      <c r="CA50" s="527"/>
      <c r="CB50" s="527"/>
      <c r="CC50" s="527"/>
      <c r="CD50" s="527"/>
      <c r="CE50" s="527"/>
      <c r="CF50" s="527"/>
      <c r="CG50" s="527"/>
      <c r="CH50" s="527"/>
      <c r="CI50" s="527"/>
      <c r="CJ50" s="527"/>
      <c r="CK50" s="527"/>
      <c r="CL50" s="527"/>
      <c r="CM50" s="527"/>
      <c r="CN50" s="527"/>
      <c r="CO50" s="527"/>
      <c r="CP50" s="527"/>
      <c r="CQ50" s="527"/>
      <c r="CR50" s="527"/>
      <c r="CS50" s="527"/>
      <c r="CT50" s="527"/>
    </row>
    <row r="51" spans="1:98" ht="11.65" customHeight="1">
      <c r="A51" s="497"/>
      <c r="B51" s="575"/>
      <c r="C51" s="130" t="s">
        <v>63</v>
      </c>
      <c r="D51" s="505"/>
      <c r="E51" s="420">
        <v>8011</v>
      </c>
      <c r="F51" s="420">
        <v>7831</v>
      </c>
      <c r="G51" s="420">
        <v>7475</v>
      </c>
      <c r="H51" s="420">
        <v>7339</v>
      </c>
      <c r="I51" s="420">
        <v>7330</v>
      </c>
      <c r="J51" s="420">
        <v>7235</v>
      </c>
      <c r="K51" s="932">
        <v>95.531172014874002</v>
      </c>
      <c r="L51" s="852"/>
      <c r="M51" s="497"/>
      <c r="N51" s="497"/>
      <c r="AK51" s="527"/>
      <c r="AL51" s="527"/>
      <c r="AM51" s="527"/>
      <c r="AN51" s="527"/>
      <c r="AO51" s="527"/>
      <c r="AP51" s="527"/>
      <c r="AQ51" s="527"/>
      <c r="AR51" s="527"/>
      <c r="AS51" s="527"/>
      <c r="AT51" s="527"/>
      <c r="AU51" s="527"/>
      <c r="AV51" s="527"/>
      <c r="AW51" s="527"/>
      <c r="AX51" s="527"/>
      <c r="AY51" s="527"/>
      <c r="AZ51" s="527"/>
      <c r="BA51" s="527"/>
      <c r="BB51" s="527"/>
      <c r="BC51" s="527"/>
      <c r="BD51" s="527"/>
      <c r="BE51" s="527"/>
      <c r="BF51" s="527"/>
      <c r="BG51" s="527"/>
      <c r="BH51" s="527"/>
      <c r="BI51" s="527"/>
      <c r="BJ51" s="527"/>
      <c r="BK51" s="527"/>
      <c r="BL51" s="527"/>
      <c r="BM51" s="527"/>
      <c r="BN51" s="527"/>
      <c r="BO51" s="527"/>
      <c r="BP51" s="527"/>
      <c r="BQ51" s="527"/>
      <c r="BR51" s="527"/>
      <c r="BS51" s="527"/>
      <c r="BT51" s="527"/>
      <c r="BU51" s="527"/>
      <c r="BV51" s="527"/>
      <c r="BW51" s="527"/>
      <c r="BX51" s="527"/>
      <c r="BY51" s="527"/>
      <c r="BZ51" s="527"/>
      <c r="CA51" s="527"/>
      <c r="CB51" s="527"/>
      <c r="CC51" s="527"/>
      <c r="CD51" s="527"/>
      <c r="CE51" s="527"/>
      <c r="CF51" s="527"/>
      <c r="CG51" s="527"/>
      <c r="CH51" s="527"/>
      <c r="CI51" s="527"/>
      <c r="CJ51" s="527"/>
      <c r="CK51" s="527"/>
      <c r="CL51" s="527"/>
      <c r="CM51" s="527"/>
      <c r="CN51" s="527"/>
      <c r="CO51" s="527"/>
      <c r="CP51" s="527"/>
      <c r="CQ51" s="527"/>
      <c r="CR51" s="527"/>
      <c r="CS51" s="527"/>
      <c r="CT51" s="527"/>
    </row>
    <row r="52" spans="1:98" ht="11.65" customHeight="1">
      <c r="A52" s="497"/>
      <c r="B52" s="575"/>
      <c r="C52" s="130" t="s">
        <v>58</v>
      </c>
      <c r="D52" s="505"/>
      <c r="E52" s="420">
        <v>3625</v>
      </c>
      <c r="F52" s="420">
        <v>3722</v>
      </c>
      <c r="G52" s="420">
        <v>3592</v>
      </c>
      <c r="H52" s="420">
        <v>3467</v>
      </c>
      <c r="I52" s="420">
        <v>3512</v>
      </c>
      <c r="J52" s="420">
        <v>3670</v>
      </c>
      <c r="K52" s="932">
        <v>85.508056300268095</v>
      </c>
      <c r="L52" s="852"/>
      <c r="M52" s="497"/>
      <c r="N52" s="497"/>
    </row>
    <row r="53" spans="1:98" ht="11.65" customHeight="1">
      <c r="A53" s="497"/>
      <c r="B53" s="575"/>
      <c r="C53" s="130" t="s">
        <v>76</v>
      </c>
      <c r="D53" s="505"/>
      <c r="E53" s="420">
        <v>8710</v>
      </c>
      <c r="F53" s="420">
        <v>8365</v>
      </c>
      <c r="G53" s="420">
        <v>7823</v>
      </c>
      <c r="H53" s="420">
        <v>7433</v>
      </c>
      <c r="I53" s="420">
        <v>7219</v>
      </c>
      <c r="J53" s="420">
        <v>7210</v>
      </c>
      <c r="K53" s="932">
        <v>90.592785675232406</v>
      </c>
      <c r="L53" s="852"/>
      <c r="M53" s="497"/>
      <c r="N53" s="497"/>
    </row>
    <row r="54" spans="1:98" ht="11.65" customHeight="1">
      <c r="A54" s="497"/>
      <c r="B54" s="575"/>
      <c r="C54" s="130" t="s">
        <v>78</v>
      </c>
      <c r="D54" s="505"/>
      <c r="E54" s="420">
        <v>3517</v>
      </c>
      <c r="F54" s="420">
        <v>3424</v>
      </c>
      <c r="G54" s="420">
        <v>3297</v>
      </c>
      <c r="H54" s="420">
        <v>3272</v>
      </c>
      <c r="I54" s="420">
        <v>3229</v>
      </c>
      <c r="J54" s="420">
        <v>3335</v>
      </c>
      <c r="K54" s="932">
        <v>83.304585684585703</v>
      </c>
      <c r="L54" s="852"/>
      <c r="M54" s="497"/>
      <c r="N54" s="497"/>
    </row>
    <row r="55" spans="1:98" ht="11.65" customHeight="1">
      <c r="A55" s="497"/>
      <c r="B55" s="575"/>
      <c r="C55" s="130" t="s">
        <v>62</v>
      </c>
      <c r="D55" s="505"/>
      <c r="E55" s="420">
        <v>5772</v>
      </c>
      <c r="F55" s="420">
        <v>5616</v>
      </c>
      <c r="G55" s="420">
        <v>5544</v>
      </c>
      <c r="H55" s="420">
        <v>5441</v>
      </c>
      <c r="I55" s="420">
        <v>5407</v>
      </c>
      <c r="J55" s="420">
        <v>5326</v>
      </c>
      <c r="K55" s="932">
        <v>92.139547051210897</v>
      </c>
      <c r="L55" s="852"/>
      <c r="M55" s="497"/>
      <c r="N55" s="497"/>
    </row>
    <row r="56" spans="1:98" ht="11.65" customHeight="1">
      <c r="A56" s="497"/>
      <c r="B56" s="575"/>
      <c r="C56" s="130" t="s">
        <v>61</v>
      </c>
      <c r="D56" s="505"/>
      <c r="E56" s="420">
        <v>53382</v>
      </c>
      <c r="F56" s="420">
        <v>51395</v>
      </c>
      <c r="G56" s="420">
        <v>49219</v>
      </c>
      <c r="H56" s="420">
        <v>46936</v>
      </c>
      <c r="I56" s="420">
        <v>45373</v>
      </c>
      <c r="J56" s="420">
        <v>44091</v>
      </c>
      <c r="K56" s="932">
        <v>89.081970093792705</v>
      </c>
      <c r="L56" s="852"/>
      <c r="M56" s="497"/>
      <c r="N56" s="497"/>
    </row>
    <row r="57" spans="1:98" ht="11.65" customHeight="1">
      <c r="A57" s="497"/>
      <c r="B57" s="575"/>
      <c r="C57" s="130" t="s">
        <v>59</v>
      </c>
      <c r="D57" s="505"/>
      <c r="E57" s="420">
        <v>3714</v>
      </c>
      <c r="F57" s="420">
        <v>3708</v>
      </c>
      <c r="G57" s="420">
        <v>3639</v>
      </c>
      <c r="H57" s="420">
        <v>3485</v>
      </c>
      <c r="I57" s="420">
        <v>3377</v>
      </c>
      <c r="J57" s="420">
        <v>3414</v>
      </c>
      <c r="K57" s="932">
        <v>87.090254576659007</v>
      </c>
      <c r="L57" s="852"/>
      <c r="M57" s="497"/>
      <c r="N57" s="497"/>
    </row>
    <row r="58" spans="1:98" ht="11.65" customHeight="1">
      <c r="A58" s="497"/>
      <c r="B58" s="575"/>
      <c r="C58" s="130" t="s">
        <v>65</v>
      </c>
      <c r="D58" s="505"/>
      <c r="E58" s="420">
        <v>74760</v>
      </c>
      <c r="F58" s="420">
        <v>73633</v>
      </c>
      <c r="G58" s="420">
        <v>70574</v>
      </c>
      <c r="H58" s="420">
        <v>68158</v>
      </c>
      <c r="I58" s="420">
        <v>66965</v>
      </c>
      <c r="J58" s="420">
        <v>66556</v>
      </c>
      <c r="K58" s="932">
        <v>87.807497166885398</v>
      </c>
      <c r="L58" s="852"/>
      <c r="M58" s="497"/>
      <c r="N58" s="497"/>
    </row>
    <row r="59" spans="1:98" ht="11.65" customHeight="1">
      <c r="A59" s="497"/>
      <c r="B59" s="575"/>
      <c r="C59" s="130" t="s">
        <v>81</v>
      </c>
      <c r="D59" s="505"/>
      <c r="E59" s="420">
        <v>6651</v>
      </c>
      <c r="F59" s="420">
        <v>6553</v>
      </c>
      <c r="G59" s="420">
        <v>6332</v>
      </c>
      <c r="H59" s="420">
        <v>6082</v>
      </c>
      <c r="I59" s="420">
        <v>6076</v>
      </c>
      <c r="J59" s="420">
        <v>6054</v>
      </c>
      <c r="K59" s="932">
        <v>87.358187581274393</v>
      </c>
      <c r="L59" s="852"/>
      <c r="M59" s="497"/>
      <c r="N59" s="497"/>
    </row>
    <row r="60" spans="1:98" ht="11.65" customHeight="1">
      <c r="A60" s="497"/>
      <c r="B60" s="575"/>
      <c r="C60" s="130" t="s">
        <v>60</v>
      </c>
      <c r="D60" s="505"/>
      <c r="E60" s="420">
        <v>21709</v>
      </c>
      <c r="F60" s="420">
        <v>21143</v>
      </c>
      <c r="G60" s="420">
        <v>20283</v>
      </c>
      <c r="H60" s="420">
        <v>19328</v>
      </c>
      <c r="I60" s="420">
        <v>18383</v>
      </c>
      <c r="J60" s="420">
        <v>17651</v>
      </c>
      <c r="K60" s="932">
        <v>90.800936978064797</v>
      </c>
      <c r="L60" s="852"/>
      <c r="M60" s="497"/>
      <c r="N60" s="497"/>
    </row>
    <row r="61" spans="1:98" ht="11.65" customHeight="1">
      <c r="A61" s="497"/>
      <c r="B61" s="575"/>
      <c r="C61" s="130" t="s">
        <v>67</v>
      </c>
      <c r="D61" s="505"/>
      <c r="E61" s="420">
        <v>2787</v>
      </c>
      <c r="F61" s="420">
        <v>2677</v>
      </c>
      <c r="G61" s="420">
        <v>2635</v>
      </c>
      <c r="H61" s="420">
        <v>2534</v>
      </c>
      <c r="I61" s="420">
        <v>2612</v>
      </c>
      <c r="J61" s="420">
        <v>2637</v>
      </c>
      <c r="K61" s="932">
        <v>91.105480841472598</v>
      </c>
      <c r="L61" s="852"/>
      <c r="M61" s="497"/>
      <c r="N61" s="497"/>
    </row>
    <row r="62" spans="1:98" ht="11.65" customHeight="1">
      <c r="A62" s="497"/>
      <c r="B62" s="575"/>
      <c r="C62" s="130" t="s">
        <v>69</v>
      </c>
      <c r="D62" s="505"/>
      <c r="E62" s="420">
        <v>5460</v>
      </c>
      <c r="F62" s="420">
        <v>5353</v>
      </c>
      <c r="G62" s="420">
        <v>5206</v>
      </c>
      <c r="H62" s="420">
        <v>5063</v>
      </c>
      <c r="I62" s="420">
        <v>5087</v>
      </c>
      <c r="J62" s="420">
        <v>5112</v>
      </c>
      <c r="K62" s="932">
        <v>94.293584139264993</v>
      </c>
      <c r="L62" s="852"/>
      <c r="M62" s="497"/>
      <c r="N62" s="497"/>
    </row>
    <row r="63" spans="1:98" ht="11.65" customHeight="1">
      <c r="A63" s="497"/>
      <c r="B63" s="575"/>
      <c r="C63" s="130" t="s">
        <v>79</v>
      </c>
      <c r="D63" s="505"/>
      <c r="E63" s="420">
        <v>8320</v>
      </c>
      <c r="F63" s="420">
        <v>8163</v>
      </c>
      <c r="G63" s="420">
        <v>7804</v>
      </c>
      <c r="H63" s="420">
        <v>7429</v>
      </c>
      <c r="I63" s="420">
        <v>7347</v>
      </c>
      <c r="J63" s="420">
        <v>7300</v>
      </c>
      <c r="K63" s="932">
        <v>86.230719748702498</v>
      </c>
      <c r="L63" s="852"/>
      <c r="M63" s="497"/>
      <c r="N63" s="497"/>
    </row>
    <row r="64" spans="1:98" ht="11.25" customHeight="1">
      <c r="A64" s="497"/>
      <c r="B64" s="575"/>
      <c r="C64" s="130" t="s">
        <v>143</v>
      </c>
      <c r="D64" s="505"/>
      <c r="E64" s="420">
        <v>18427</v>
      </c>
      <c r="F64" s="420">
        <v>18241</v>
      </c>
      <c r="G64" s="420">
        <v>17890</v>
      </c>
      <c r="H64" s="420">
        <v>17675</v>
      </c>
      <c r="I64" s="420">
        <v>17555</v>
      </c>
      <c r="J64" s="420">
        <v>17782</v>
      </c>
      <c r="K64" s="932">
        <v>67.697045777801193</v>
      </c>
      <c r="L64" s="852"/>
      <c r="M64" s="497"/>
      <c r="N64" s="497"/>
    </row>
    <row r="65" spans="1:14" ht="11.65" customHeight="1">
      <c r="A65" s="497"/>
      <c r="B65" s="575"/>
      <c r="C65" s="130" t="s">
        <v>144</v>
      </c>
      <c r="D65" s="505"/>
      <c r="E65" s="420">
        <v>5545</v>
      </c>
      <c r="F65" s="420">
        <v>5461</v>
      </c>
      <c r="G65" s="420">
        <v>5301</v>
      </c>
      <c r="H65" s="420">
        <v>5154</v>
      </c>
      <c r="I65" s="420">
        <v>5025</v>
      </c>
      <c r="J65" s="420">
        <v>5088</v>
      </c>
      <c r="K65" s="932">
        <v>83.917198595396002</v>
      </c>
      <c r="L65" s="852"/>
      <c r="M65" s="497"/>
      <c r="N65" s="497"/>
    </row>
    <row r="66" spans="1:14" s="856" customFormat="1" ht="8.25" customHeight="1">
      <c r="A66" s="853"/>
      <c r="B66" s="854"/>
      <c r="C66" s="1611" t="s">
        <v>605</v>
      </c>
      <c r="D66" s="1611"/>
      <c r="E66" s="1611"/>
      <c r="F66" s="1611"/>
      <c r="G66" s="1611"/>
      <c r="H66" s="1611"/>
      <c r="I66" s="1611"/>
      <c r="J66" s="1611"/>
      <c r="K66" s="1611"/>
      <c r="L66" s="1611"/>
      <c r="M66" s="855"/>
      <c r="N66" s="853"/>
    </row>
    <row r="67" spans="1:14" ht="10.5" customHeight="1">
      <c r="A67" s="497"/>
      <c r="B67" s="854"/>
      <c r="C67" s="580" t="s">
        <v>469</v>
      </c>
      <c r="D67" s="505"/>
      <c r="E67" s="857"/>
      <c r="F67" s="857"/>
      <c r="G67" s="857"/>
      <c r="H67" s="857"/>
      <c r="I67" s="546" t="s">
        <v>147</v>
      </c>
      <c r="J67" s="721"/>
      <c r="K67" s="721"/>
      <c r="L67" s="721"/>
      <c r="M67" s="644"/>
      <c r="N67" s="497"/>
    </row>
    <row r="68" spans="1:14" ht="9.75" customHeight="1">
      <c r="A68" s="497"/>
      <c r="B68" s="858"/>
      <c r="C68" s="859" t="s">
        <v>281</v>
      </c>
      <c r="D68" s="505"/>
      <c r="E68" s="857"/>
      <c r="F68" s="857"/>
      <c r="G68" s="857"/>
      <c r="H68" s="857"/>
      <c r="I68" s="860"/>
      <c r="J68" s="721"/>
      <c r="K68" s="721"/>
      <c r="L68" s="721"/>
      <c r="M68" s="644"/>
      <c r="N68" s="497"/>
    </row>
    <row r="69" spans="1:14" ht="13.5" customHeight="1">
      <c r="A69" s="497"/>
      <c r="B69" s="861">
        <v>18</v>
      </c>
      <c r="C69" s="1574">
        <f>+[2]MES!$B$2</f>
        <v>41640</v>
      </c>
      <c r="D69" s="1574"/>
      <c r="E69" s="1574"/>
      <c r="F69" s="1574"/>
      <c r="G69" s="507"/>
      <c r="H69" s="507"/>
      <c r="I69" s="507"/>
      <c r="J69" s="507"/>
      <c r="K69" s="507"/>
      <c r="L69" s="507"/>
      <c r="M69" s="507"/>
      <c r="N69" s="507"/>
    </row>
    <row r="70" spans="1:14" ht="13.5" customHeight="1">
      <c r="A70" s="527"/>
      <c r="B70" s="527"/>
      <c r="C70" s="527"/>
      <c r="D70" s="527"/>
      <c r="E70" s="527"/>
      <c r="F70" s="527"/>
      <c r="G70" s="527"/>
      <c r="H70" s="527"/>
      <c r="I70" s="527"/>
      <c r="J70" s="527"/>
      <c r="K70" s="527"/>
      <c r="L70" s="862"/>
      <c r="M70" s="527"/>
      <c r="N70" s="527"/>
    </row>
    <row r="71" spans="1:14">
      <c r="A71" s="527"/>
      <c r="B71" s="527"/>
      <c r="C71" s="527"/>
      <c r="D71" s="527"/>
      <c r="E71" s="863"/>
      <c r="F71" s="863"/>
      <c r="G71" s="863"/>
      <c r="H71" s="863"/>
      <c r="I71" s="863"/>
      <c r="J71" s="863"/>
      <c r="K71" s="863"/>
      <c r="L71" s="863"/>
      <c r="M71" s="863"/>
      <c r="N71" s="863"/>
    </row>
    <row r="72" spans="1:14">
      <c r="A72" s="527"/>
      <c r="B72" s="527"/>
      <c r="C72" s="527"/>
      <c r="D72" s="527"/>
      <c r="E72" s="527"/>
      <c r="F72" s="527" t="s">
        <v>34</v>
      </c>
      <c r="G72" s="527"/>
      <c r="H72" s="527"/>
      <c r="I72" s="527"/>
      <c r="J72" s="527"/>
      <c r="K72" s="527"/>
      <c r="L72" s="862"/>
      <c r="M72" s="527"/>
      <c r="N72" s="527"/>
    </row>
    <row r="73" spans="1:14">
      <c r="A73" s="527"/>
      <c r="B73" s="527"/>
      <c r="C73" s="527"/>
      <c r="D73" s="527"/>
      <c r="E73" s="527"/>
      <c r="F73" s="527"/>
      <c r="G73" s="527"/>
      <c r="H73" s="527"/>
      <c r="I73" s="527"/>
      <c r="J73" s="527"/>
      <c r="K73" s="527"/>
      <c r="L73" s="862"/>
      <c r="M73" s="527"/>
      <c r="N73" s="527"/>
    </row>
    <row r="74" spans="1:14">
      <c r="A74" s="527"/>
      <c r="B74" s="527"/>
      <c r="C74" s="527"/>
      <c r="D74" s="527"/>
      <c r="E74" s="527"/>
      <c r="F74" s="527"/>
      <c r="G74" s="527"/>
      <c r="H74" s="527"/>
      <c r="I74" s="527"/>
      <c r="J74" s="527"/>
      <c r="K74" s="527"/>
      <c r="L74" s="862"/>
      <c r="M74" s="527"/>
      <c r="N74" s="527"/>
    </row>
    <row r="75" spans="1:14">
      <c r="L75" s="864"/>
    </row>
    <row r="80" spans="1:14" ht="8.25" customHeight="1"/>
    <row r="82" spans="12:13" ht="9" customHeight="1">
      <c r="M82" s="513"/>
    </row>
    <row r="83" spans="12:13" ht="8.25" customHeight="1">
      <c r="L83" s="1365"/>
      <c r="M83" s="1365"/>
    </row>
    <row r="84" spans="12:13" ht="9.75" customHeight="1"/>
  </sheetData>
  <mergeCells count="13">
    <mergeCell ref="L1:M1"/>
    <mergeCell ref="B2:D2"/>
    <mergeCell ref="C4:L4"/>
    <mergeCell ref="C5:D6"/>
    <mergeCell ref="E6:J6"/>
    <mergeCell ref="K6:K7"/>
    <mergeCell ref="C69:F69"/>
    <mergeCell ref="G30:J30"/>
    <mergeCell ref="C41:L41"/>
    <mergeCell ref="C42:D43"/>
    <mergeCell ref="E43:J43"/>
    <mergeCell ref="K43:K44"/>
    <mergeCell ref="C66:L66"/>
  </mergeCells>
  <conditionalFormatting sqref="E7:J7">
    <cfRule type="cellIs" dxfId="8" priority="2" operator="equal">
      <formula>"jan."</formula>
    </cfRule>
  </conditionalFormatting>
  <conditionalFormatting sqref="E44:J44">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tabColor theme="3"/>
  </sheetPr>
  <dimension ref="A1:O83"/>
  <sheetViews>
    <sheetView zoomScaleNormal="100" workbookViewId="0"/>
  </sheetViews>
  <sheetFormatPr defaultRowHeight="12.75"/>
  <cols>
    <col min="1" max="1" width="1" style="502" customWidth="1"/>
    <col min="2" max="2" width="2.5703125" style="502" customWidth="1"/>
    <col min="3" max="3" width="1.140625" style="502" customWidth="1"/>
    <col min="4" max="4" width="25.85546875" style="502" customWidth="1"/>
    <col min="5" max="10" width="7.5703125" style="513" customWidth="1"/>
    <col min="11" max="11" width="7.5703125" style="548" customWidth="1"/>
    <col min="12" max="12" width="7.5703125" style="513" customWidth="1"/>
    <col min="13" max="13" width="7.5703125" style="548" customWidth="1"/>
    <col min="14" max="14" width="2.5703125" style="502" customWidth="1"/>
    <col min="15" max="15" width="1" style="502" customWidth="1"/>
    <col min="16" max="16384" width="9.140625" style="502"/>
  </cols>
  <sheetData>
    <row r="1" spans="1:15" ht="13.5" customHeight="1">
      <c r="A1" s="497"/>
      <c r="B1" s="1488" t="s">
        <v>405</v>
      </c>
      <c r="C1" s="1488"/>
      <c r="D1" s="1488"/>
      <c r="E1" s="499"/>
      <c r="F1" s="499"/>
      <c r="G1" s="499"/>
      <c r="H1" s="499"/>
      <c r="I1" s="499"/>
      <c r="J1" s="500"/>
      <c r="K1" s="1368"/>
      <c r="L1" s="1368"/>
      <c r="M1" s="1368"/>
      <c r="N1" s="501"/>
      <c r="O1" s="497"/>
    </row>
    <row r="2" spans="1:15" ht="6" customHeight="1">
      <c r="A2" s="497"/>
      <c r="B2" s="1627"/>
      <c r="C2" s="1627"/>
      <c r="D2" s="1627"/>
      <c r="E2" s="503"/>
      <c r="F2" s="504"/>
      <c r="G2" s="504"/>
      <c r="H2" s="504"/>
      <c r="I2" s="504"/>
      <c r="J2" s="504"/>
      <c r="K2" s="505"/>
      <c r="L2" s="504"/>
      <c r="M2" s="505"/>
      <c r="N2" s="506"/>
      <c r="O2" s="497"/>
    </row>
    <row r="3" spans="1:15" ht="13.5" customHeight="1" thickBot="1">
      <c r="A3" s="497"/>
      <c r="B3" s="507"/>
      <c r="C3" s="507"/>
      <c r="D3" s="507"/>
      <c r="E3" s="504"/>
      <c r="F3" s="504"/>
      <c r="G3" s="504"/>
      <c r="H3" s="504"/>
      <c r="I3" s="504" t="s">
        <v>34</v>
      </c>
      <c r="J3" s="504"/>
      <c r="K3" s="944"/>
      <c r="L3" s="504"/>
      <c r="M3" s="944" t="s">
        <v>75</v>
      </c>
      <c r="N3" s="508"/>
      <c r="O3" s="497"/>
    </row>
    <row r="4" spans="1:15" s="511" customFormat="1" ht="13.5" customHeight="1" thickBot="1">
      <c r="A4" s="509"/>
      <c r="B4" s="510"/>
      <c r="C4" s="1628" t="s">
        <v>0</v>
      </c>
      <c r="D4" s="1629"/>
      <c r="E4" s="1629"/>
      <c r="F4" s="1629"/>
      <c r="G4" s="1629"/>
      <c r="H4" s="1629"/>
      <c r="I4" s="1629"/>
      <c r="J4" s="1629"/>
      <c r="K4" s="1629"/>
      <c r="L4" s="1629"/>
      <c r="M4" s="1630"/>
      <c r="N4" s="508"/>
      <c r="O4" s="497"/>
    </row>
    <row r="5" spans="1:15" ht="4.5" customHeight="1">
      <c r="A5" s="497"/>
      <c r="B5" s="507"/>
      <c r="C5" s="1487" t="s">
        <v>80</v>
      </c>
      <c r="D5" s="1487"/>
      <c r="F5" s="514"/>
      <c r="G5" s="514"/>
      <c r="H5" s="514"/>
      <c r="I5" s="514"/>
      <c r="J5" s="514"/>
      <c r="K5" s="514"/>
      <c r="L5" s="514"/>
      <c r="M5" s="514"/>
      <c r="N5" s="508"/>
      <c r="O5" s="497"/>
    </row>
    <row r="6" spans="1:15" ht="12" customHeight="1">
      <c r="A6" s="497"/>
      <c r="B6" s="507"/>
      <c r="C6" s="1487"/>
      <c r="D6" s="1487"/>
      <c r="E6" s="1491" t="s">
        <v>581</v>
      </c>
      <c r="F6" s="1491"/>
      <c r="G6" s="1491"/>
      <c r="H6" s="1491"/>
      <c r="I6" s="1491"/>
      <c r="J6" s="1491"/>
      <c r="K6" s="1491"/>
      <c r="L6" s="1491"/>
      <c r="M6" s="1491"/>
      <c r="N6" s="508"/>
      <c r="O6" s="497"/>
    </row>
    <row r="7" spans="1:15" s="511" customFormat="1" ht="12.75" customHeight="1">
      <c r="A7" s="509"/>
      <c r="B7" s="510"/>
      <c r="C7" s="516"/>
      <c r="D7" s="516"/>
      <c r="E7" s="1367" t="s">
        <v>104</v>
      </c>
      <c r="F7" s="1366" t="s">
        <v>103</v>
      </c>
      <c r="G7" s="1367" t="s">
        <v>102</v>
      </c>
      <c r="H7" s="1367" t="s">
        <v>101</v>
      </c>
      <c r="I7" s="1367" t="s">
        <v>100</v>
      </c>
      <c r="J7" s="1367" t="s">
        <v>99</v>
      </c>
      <c r="K7" s="1367" t="s">
        <v>98</v>
      </c>
      <c r="L7" s="1367" t="s">
        <v>97</v>
      </c>
      <c r="M7" s="1367" t="s">
        <v>96</v>
      </c>
      <c r="N7" s="508"/>
      <c r="O7" s="497"/>
    </row>
    <row r="8" spans="1:15" s="520" customFormat="1" ht="13.5" customHeight="1">
      <c r="A8" s="517"/>
      <c r="B8" s="518"/>
      <c r="C8" s="1620" t="s">
        <v>148</v>
      </c>
      <c r="D8" s="1620"/>
      <c r="E8" s="519"/>
      <c r="F8" s="519"/>
      <c r="G8" s="519"/>
      <c r="H8" s="519"/>
      <c r="I8" s="519"/>
      <c r="J8" s="519"/>
      <c r="K8" s="519"/>
      <c r="L8" s="519"/>
      <c r="M8" s="519"/>
      <c r="N8" s="508"/>
      <c r="O8" s="497"/>
    </row>
    <row r="9" spans="1:15" ht="11.25" customHeight="1">
      <c r="A9" s="497"/>
      <c r="B9" s="507"/>
      <c r="C9" s="130" t="s">
        <v>149</v>
      </c>
      <c r="D9" s="521"/>
      <c r="E9" s="116">
        <v>276150</v>
      </c>
      <c r="F9" s="116">
        <v>275450</v>
      </c>
      <c r="G9" s="116">
        <v>274096</v>
      </c>
      <c r="H9" s="116">
        <v>273141</v>
      </c>
      <c r="I9" s="116">
        <v>272902</v>
      </c>
      <c r="J9" s="116">
        <v>271774</v>
      </c>
      <c r="K9" s="116">
        <v>270647</v>
      </c>
      <c r="L9" s="116">
        <v>269916</v>
      </c>
      <c r="M9" s="116">
        <v>269108</v>
      </c>
      <c r="N9" s="508"/>
      <c r="O9" s="497"/>
    </row>
    <row r="10" spans="1:15" ht="11.25" customHeight="1">
      <c r="A10" s="497"/>
      <c r="B10" s="507"/>
      <c r="C10" s="130"/>
      <c r="D10" s="522" t="s">
        <v>74</v>
      </c>
      <c r="E10" s="523">
        <v>141780</v>
      </c>
      <c r="F10" s="523">
        <v>141507</v>
      </c>
      <c r="G10" s="523">
        <v>140941</v>
      </c>
      <c r="H10" s="523">
        <v>140579</v>
      </c>
      <c r="I10" s="523">
        <v>140553</v>
      </c>
      <c r="J10" s="523">
        <v>140076</v>
      </c>
      <c r="K10" s="523">
        <v>139682</v>
      </c>
      <c r="L10" s="523">
        <v>139435</v>
      </c>
      <c r="M10" s="523">
        <v>139121</v>
      </c>
      <c r="N10" s="508"/>
      <c r="O10" s="497"/>
    </row>
    <row r="11" spans="1:15" ht="11.25" customHeight="1">
      <c r="A11" s="497"/>
      <c r="B11" s="507"/>
      <c r="C11" s="130"/>
      <c r="D11" s="522" t="s">
        <v>73</v>
      </c>
      <c r="E11" s="523">
        <v>134370</v>
      </c>
      <c r="F11" s="523">
        <v>133943</v>
      </c>
      <c r="G11" s="523">
        <v>133155</v>
      </c>
      <c r="H11" s="523">
        <v>132562</v>
      </c>
      <c r="I11" s="523">
        <v>132349</v>
      </c>
      <c r="J11" s="523">
        <v>131698</v>
      </c>
      <c r="K11" s="523">
        <v>130965</v>
      </c>
      <c r="L11" s="523">
        <v>130481</v>
      </c>
      <c r="M11" s="523">
        <v>129987</v>
      </c>
      <c r="N11" s="508"/>
      <c r="O11" s="497"/>
    </row>
    <row r="12" spans="1:15" ht="11.25" customHeight="1">
      <c r="A12" s="497"/>
      <c r="B12" s="507"/>
      <c r="C12" s="130" t="s">
        <v>150</v>
      </c>
      <c r="D12" s="521"/>
      <c r="E12" s="116">
        <v>1998320</v>
      </c>
      <c r="F12" s="116">
        <v>2000550</v>
      </c>
      <c r="G12" s="116">
        <v>2003518</v>
      </c>
      <c r="H12" s="116">
        <v>2006316</v>
      </c>
      <c r="I12" s="116">
        <v>2008536</v>
      </c>
      <c r="J12" s="116">
        <v>2009408</v>
      </c>
      <c r="K12" s="116">
        <v>2011225</v>
      </c>
      <c r="L12" s="116">
        <v>2014259</v>
      </c>
      <c r="M12" s="116">
        <v>2016728</v>
      </c>
      <c r="N12" s="508"/>
      <c r="O12" s="497"/>
    </row>
    <row r="13" spans="1:15" ht="11.25" customHeight="1">
      <c r="A13" s="497"/>
      <c r="B13" s="507"/>
      <c r="C13" s="130"/>
      <c r="D13" s="522" t="s">
        <v>74</v>
      </c>
      <c r="E13" s="523">
        <v>941487</v>
      </c>
      <c r="F13" s="523">
        <v>942139</v>
      </c>
      <c r="G13" s="523">
        <v>943212</v>
      </c>
      <c r="H13" s="523">
        <v>944385</v>
      </c>
      <c r="I13" s="523">
        <v>945302</v>
      </c>
      <c r="J13" s="523">
        <v>945522</v>
      </c>
      <c r="K13" s="523">
        <v>946012</v>
      </c>
      <c r="L13" s="523">
        <v>947251</v>
      </c>
      <c r="M13" s="523">
        <v>948350</v>
      </c>
      <c r="N13" s="508"/>
      <c r="O13" s="497"/>
    </row>
    <row r="14" spans="1:15" ht="11.25" customHeight="1">
      <c r="A14" s="497"/>
      <c r="B14" s="507"/>
      <c r="C14" s="130"/>
      <c r="D14" s="522" t="s">
        <v>73</v>
      </c>
      <c r="E14" s="523">
        <v>1056833</v>
      </c>
      <c r="F14" s="523">
        <v>1058411</v>
      </c>
      <c r="G14" s="523">
        <v>1060306</v>
      </c>
      <c r="H14" s="523">
        <v>1061931</v>
      </c>
      <c r="I14" s="523">
        <v>1063234</v>
      </c>
      <c r="J14" s="523">
        <v>1063886</v>
      </c>
      <c r="K14" s="523">
        <v>1065213</v>
      </c>
      <c r="L14" s="523">
        <v>1067008</v>
      </c>
      <c r="M14" s="523">
        <v>1068378</v>
      </c>
      <c r="N14" s="508"/>
      <c r="O14" s="497"/>
    </row>
    <row r="15" spans="1:15" ht="11.25" customHeight="1">
      <c r="A15" s="497"/>
      <c r="B15" s="507"/>
      <c r="C15" s="130" t="s">
        <v>151</v>
      </c>
      <c r="D15" s="521"/>
      <c r="E15" s="116">
        <v>709962</v>
      </c>
      <c r="F15" s="116">
        <v>711146</v>
      </c>
      <c r="G15" s="116">
        <v>711828</v>
      </c>
      <c r="H15" s="116">
        <v>713895</v>
      </c>
      <c r="I15" s="116">
        <v>714644</v>
      </c>
      <c r="J15" s="116">
        <v>708207</v>
      </c>
      <c r="K15" s="116">
        <v>709403</v>
      </c>
      <c r="L15" s="116">
        <v>710999</v>
      </c>
      <c r="M15" s="116">
        <v>712726</v>
      </c>
      <c r="N15" s="508"/>
      <c r="O15" s="497"/>
    </row>
    <row r="16" spans="1:15" ht="11.25" customHeight="1">
      <c r="A16" s="497"/>
      <c r="B16" s="507"/>
      <c r="C16" s="130"/>
      <c r="D16" s="522" t="s">
        <v>74</v>
      </c>
      <c r="E16" s="523">
        <v>130159</v>
      </c>
      <c r="F16" s="523">
        <v>130618</v>
      </c>
      <c r="G16" s="523">
        <v>130847</v>
      </c>
      <c r="H16" s="523">
        <v>131303</v>
      </c>
      <c r="I16" s="523">
        <v>131738</v>
      </c>
      <c r="J16" s="523">
        <v>128834</v>
      </c>
      <c r="K16" s="523">
        <v>129378</v>
      </c>
      <c r="L16" s="523">
        <v>130121</v>
      </c>
      <c r="M16" s="523">
        <v>130743</v>
      </c>
      <c r="N16" s="508"/>
      <c r="O16" s="497"/>
    </row>
    <row r="17" spans="1:15" ht="11.25" customHeight="1">
      <c r="A17" s="497"/>
      <c r="B17" s="507"/>
      <c r="C17" s="130"/>
      <c r="D17" s="522" t="s">
        <v>73</v>
      </c>
      <c r="E17" s="523">
        <v>579803</v>
      </c>
      <c r="F17" s="523">
        <v>580528</v>
      </c>
      <c r="G17" s="523">
        <v>580981</v>
      </c>
      <c r="H17" s="523">
        <v>582592</v>
      </c>
      <c r="I17" s="523">
        <v>582906</v>
      </c>
      <c r="J17" s="523">
        <v>579373</v>
      </c>
      <c r="K17" s="523">
        <v>580025</v>
      </c>
      <c r="L17" s="523">
        <v>580878</v>
      </c>
      <c r="M17" s="523">
        <v>581983</v>
      </c>
      <c r="N17" s="508"/>
      <c r="O17" s="497"/>
    </row>
    <row r="18" spans="1:15" ht="9.75" customHeight="1">
      <c r="A18" s="497"/>
      <c r="B18" s="507"/>
      <c r="C18" s="1621" t="s">
        <v>606</v>
      </c>
      <c r="D18" s="1621"/>
      <c r="E18" s="1621"/>
      <c r="F18" s="1621"/>
      <c r="G18" s="1621"/>
      <c r="H18" s="1621"/>
      <c r="I18" s="1621"/>
      <c r="J18" s="1621"/>
      <c r="K18" s="1621"/>
      <c r="L18" s="1621"/>
      <c r="M18" s="1621"/>
      <c r="N18" s="508"/>
      <c r="O18" s="119"/>
    </row>
    <row r="19" spans="1:15" ht="9" customHeight="1" thickBot="1">
      <c r="A19" s="497"/>
      <c r="B19" s="507"/>
      <c r="C19" s="871"/>
      <c r="D19" s="871"/>
      <c r="E19" s="871"/>
      <c r="F19" s="871"/>
      <c r="G19" s="871"/>
      <c r="H19" s="871"/>
      <c r="I19" s="871"/>
      <c r="J19" s="871"/>
      <c r="K19" s="871"/>
      <c r="L19" s="871"/>
      <c r="M19" s="871"/>
      <c r="N19" s="508"/>
      <c r="O19" s="119"/>
    </row>
    <row r="20" spans="1:15" ht="15" customHeight="1" thickBot="1">
      <c r="A20" s="497"/>
      <c r="B20" s="507"/>
      <c r="C20" s="1614" t="s">
        <v>372</v>
      </c>
      <c r="D20" s="1615"/>
      <c r="E20" s="1615"/>
      <c r="F20" s="1615"/>
      <c r="G20" s="1615"/>
      <c r="H20" s="1615"/>
      <c r="I20" s="1615"/>
      <c r="J20" s="1615"/>
      <c r="K20" s="1615"/>
      <c r="L20" s="1615"/>
      <c r="M20" s="1616"/>
      <c r="N20" s="508"/>
      <c r="O20" s="497"/>
    </row>
    <row r="21" spans="1:15" ht="9.75" customHeight="1">
      <c r="A21" s="497"/>
      <c r="B21" s="507"/>
      <c r="C21" s="120" t="s">
        <v>80</v>
      </c>
      <c r="D21" s="505"/>
      <c r="E21" s="524"/>
      <c r="F21" s="524"/>
      <c r="G21" s="524"/>
      <c r="H21" s="524"/>
      <c r="I21" s="524"/>
      <c r="J21" s="524"/>
      <c r="K21" s="524"/>
      <c r="L21" s="524"/>
      <c r="M21" s="524"/>
      <c r="N21" s="508"/>
      <c r="O21" s="497"/>
    </row>
    <row r="22" spans="1:15" ht="13.5" customHeight="1">
      <c r="A22" s="497"/>
      <c r="B22" s="507"/>
      <c r="C22" s="1620" t="s">
        <v>152</v>
      </c>
      <c r="D22" s="1620"/>
      <c r="E22" s="502"/>
      <c r="F22" s="519"/>
      <c r="G22" s="519"/>
      <c r="H22" s="519"/>
      <c r="I22" s="519"/>
      <c r="J22" s="519"/>
      <c r="K22" s="519"/>
      <c r="L22" s="519"/>
      <c r="M22" s="519"/>
      <c r="N22" s="508"/>
      <c r="O22" s="497"/>
    </row>
    <row r="23" spans="1:15" s="511" customFormat="1" ht="11.25" customHeight="1">
      <c r="A23" s="509"/>
      <c r="B23" s="510"/>
      <c r="C23" s="121" t="s">
        <v>153</v>
      </c>
      <c r="D23" s="697"/>
      <c r="E23" s="117">
        <v>1194472</v>
      </c>
      <c r="F23" s="117">
        <v>1199325</v>
      </c>
      <c r="G23" s="117">
        <v>1204522</v>
      </c>
      <c r="H23" s="117">
        <v>1212367</v>
      </c>
      <c r="I23" s="117">
        <v>1214974</v>
      </c>
      <c r="J23" s="117">
        <v>1212510</v>
      </c>
      <c r="K23" s="117">
        <v>1168888</v>
      </c>
      <c r="L23" s="117">
        <v>1171731</v>
      </c>
      <c r="M23" s="117">
        <v>1170698</v>
      </c>
      <c r="N23" s="508"/>
      <c r="O23" s="509"/>
    </row>
    <row r="24" spans="1:15" ht="11.25" customHeight="1">
      <c r="A24" s="497"/>
      <c r="B24" s="507"/>
      <c r="C24" s="1625" t="s">
        <v>428</v>
      </c>
      <c r="D24" s="1625"/>
      <c r="E24" s="117">
        <v>75131</v>
      </c>
      <c r="F24" s="117">
        <v>75802</v>
      </c>
      <c r="G24" s="117">
        <v>76294</v>
      </c>
      <c r="H24" s="117">
        <v>76574</v>
      </c>
      <c r="I24" s="117">
        <v>76785</v>
      </c>
      <c r="J24" s="117">
        <v>76784</v>
      </c>
      <c r="K24" s="117">
        <v>77004</v>
      </c>
      <c r="L24" s="117">
        <v>77140</v>
      </c>
      <c r="M24" s="117">
        <v>76763</v>
      </c>
      <c r="N24" s="525"/>
      <c r="O24" s="497"/>
    </row>
    <row r="25" spans="1:15" ht="11.25" customHeight="1">
      <c r="A25" s="497"/>
      <c r="B25" s="507"/>
      <c r="C25" s="1626" t="s">
        <v>154</v>
      </c>
      <c r="D25" s="1626"/>
      <c r="E25" s="117">
        <v>5535</v>
      </c>
      <c r="F25" s="117">
        <v>7522</v>
      </c>
      <c r="G25" s="117">
        <v>6825</v>
      </c>
      <c r="H25" s="117">
        <v>6053</v>
      </c>
      <c r="I25" s="117">
        <v>3641</v>
      </c>
      <c r="J25" s="117">
        <v>3168</v>
      </c>
      <c r="K25" s="117">
        <v>1505</v>
      </c>
      <c r="L25" s="117">
        <v>1505</v>
      </c>
      <c r="M25" s="117">
        <v>2875</v>
      </c>
      <c r="N25" s="508"/>
      <c r="O25" s="527"/>
    </row>
    <row r="26" spans="1:15" ht="11.25" customHeight="1">
      <c r="A26" s="497"/>
      <c r="B26" s="507"/>
      <c r="C26" s="1625" t="s">
        <v>155</v>
      </c>
      <c r="D26" s="1625"/>
      <c r="E26" s="122">
        <v>13021</v>
      </c>
      <c r="F26" s="122">
        <v>13041</v>
      </c>
      <c r="G26" s="122">
        <v>13039</v>
      </c>
      <c r="H26" s="122">
        <v>13053</v>
      </c>
      <c r="I26" s="122">
        <v>13046</v>
      </c>
      <c r="J26" s="122">
        <v>13056</v>
      </c>
      <c r="K26" s="122">
        <v>13047</v>
      </c>
      <c r="L26" s="122">
        <v>13041</v>
      </c>
      <c r="M26" s="122">
        <v>13013</v>
      </c>
      <c r="N26" s="508"/>
      <c r="O26" s="497"/>
    </row>
    <row r="27" spans="1:15" ht="11.25" customHeight="1">
      <c r="A27" s="497"/>
      <c r="B27" s="507"/>
      <c r="C27" s="1625" t="s">
        <v>429</v>
      </c>
      <c r="D27" s="1625"/>
      <c r="E27" s="117">
        <v>12496</v>
      </c>
      <c r="F27" s="117">
        <v>12518</v>
      </c>
      <c r="G27" s="117">
        <v>12503</v>
      </c>
      <c r="H27" s="117">
        <v>12514</v>
      </c>
      <c r="I27" s="117">
        <v>12490</v>
      </c>
      <c r="J27" s="117">
        <v>12448</v>
      </c>
      <c r="K27" s="117">
        <v>12400</v>
      </c>
      <c r="L27" s="117">
        <v>12342</v>
      </c>
      <c r="M27" s="117">
        <v>12231</v>
      </c>
      <c r="N27" s="508"/>
      <c r="O27" s="497"/>
    </row>
    <row r="28" spans="1:15" s="532" customFormat="1" ht="9.75" customHeight="1">
      <c r="A28" s="528"/>
      <c r="B28" s="529"/>
      <c r="C28" s="1621" t="s">
        <v>607</v>
      </c>
      <c r="D28" s="1621"/>
      <c r="E28" s="1621"/>
      <c r="F28" s="1621"/>
      <c r="G28" s="1621"/>
      <c r="H28" s="1621"/>
      <c r="I28" s="1621"/>
      <c r="J28" s="1621"/>
      <c r="K28" s="1621"/>
      <c r="L28" s="1621"/>
      <c r="M28" s="1621"/>
      <c r="N28" s="530"/>
      <c r="O28" s="531"/>
    </row>
    <row r="29" spans="1:15" ht="9" customHeight="1" thickBot="1">
      <c r="A29" s="497"/>
      <c r="B29" s="507"/>
      <c r="C29" s="507"/>
      <c r="D29" s="507"/>
      <c r="E29" s="504"/>
      <c r="F29" s="504"/>
      <c r="G29" s="504"/>
      <c r="H29" s="504"/>
      <c r="I29" s="504"/>
      <c r="J29" s="504"/>
      <c r="K29" s="505"/>
      <c r="L29" s="504"/>
      <c r="M29" s="505"/>
      <c r="N29" s="508"/>
      <c r="O29" s="533"/>
    </row>
    <row r="30" spans="1:15" ht="13.5" customHeight="1" thickBot="1">
      <c r="A30" s="497"/>
      <c r="B30" s="507"/>
      <c r="C30" s="1614" t="s">
        <v>1</v>
      </c>
      <c r="D30" s="1615"/>
      <c r="E30" s="1615"/>
      <c r="F30" s="1615"/>
      <c r="G30" s="1615"/>
      <c r="H30" s="1615"/>
      <c r="I30" s="1615"/>
      <c r="J30" s="1615"/>
      <c r="K30" s="1615"/>
      <c r="L30" s="1615"/>
      <c r="M30" s="1616"/>
      <c r="N30" s="508"/>
      <c r="O30" s="497"/>
    </row>
    <row r="31" spans="1:15" ht="9.75" customHeight="1">
      <c r="A31" s="497"/>
      <c r="B31" s="507"/>
      <c r="C31" s="120" t="s">
        <v>80</v>
      </c>
      <c r="D31" s="505"/>
      <c r="E31" s="534"/>
      <c r="F31" s="534"/>
      <c r="G31" s="534"/>
      <c r="H31" s="534"/>
      <c r="I31" s="534"/>
      <c r="J31" s="534"/>
      <c r="K31" s="534"/>
      <c r="L31" s="534"/>
      <c r="M31" s="534"/>
      <c r="N31" s="508"/>
      <c r="O31" s="497"/>
    </row>
    <row r="32" spans="1:15" s="539" customFormat="1" ht="13.5" customHeight="1">
      <c r="A32" s="535"/>
      <c r="B32" s="536"/>
      <c r="C32" s="1624" t="s">
        <v>398</v>
      </c>
      <c r="D32" s="1624"/>
      <c r="E32" s="537">
        <v>420571</v>
      </c>
      <c r="F32" s="537">
        <v>400077</v>
      </c>
      <c r="G32" s="537">
        <v>394909</v>
      </c>
      <c r="H32" s="537">
        <v>385628</v>
      </c>
      <c r="I32" s="537">
        <v>388885</v>
      </c>
      <c r="J32" s="537">
        <v>391858</v>
      </c>
      <c r="K32" s="537">
        <v>376024</v>
      </c>
      <c r="L32" s="537">
        <v>376891</v>
      </c>
      <c r="M32" s="537">
        <v>376922</v>
      </c>
      <c r="N32" s="538"/>
      <c r="O32" s="535"/>
    </row>
    <row r="33" spans="1:15" s="539" customFormat="1" ht="15" customHeight="1">
      <c r="A33" s="535"/>
      <c r="B33" s="536"/>
      <c r="C33" s="1371" t="s">
        <v>397</v>
      </c>
      <c r="D33" s="1371"/>
      <c r="E33" s="117"/>
      <c r="F33" s="117"/>
      <c r="G33" s="117"/>
      <c r="H33" s="117"/>
      <c r="I33" s="117"/>
      <c r="J33" s="117"/>
      <c r="K33" s="117"/>
      <c r="L33" s="117"/>
      <c r="M33" s="117"/>
      <c r="N33" s="538"/>
      <c r="O33" s="535"/>
    </row>
    <row r="34" spans="1:15" s="511" customFormat="1" ht="12.75" customHeight="1">
      <c r="A34" s="509"/>
      <c r="B34" s="510"/>
      <c r="C34" s="1623" t="s">
        <v>156</v>
      </c>
      <c r="D34" s="1623"/>
      <c r="E34" s="117">
        <v>346226</v>
      </c>
      <c r="F34" s="117">
        <v>330523</v>
      </c>
      <c r="G34" s="117">
        <v>326137</v>
      </c>
      <c r="H34" s="117">
        <v>319265</v>
      </c>
      <c r="I34" s="117">
        <v>322524</v>
      </c>
      <c r="J34" s="117">
        <v>327313</v>
      </c>
      <c r="K34" s="117">
        <v>312855</v>
      </c>
      <c r="L34" s="117">
        <v>310412</v>
      </c>
      <c r="M34" s="117">
        <v>309081</v>
      </c>
      <c r="N34" s="540"/>
      <c r="O34" s="509"/>
    </row>
    <row r="35" spans="1:15" s="511" customFormat="1" ht="23.25" customHeight="1">
      <c r="A35" s="509"/>
      <c r="B35" s="510"/>
      <c r="C35" s="1623" t="s">
        <v>157</v>
      </c>
      <c r="D35" s="1623"/>
      <c r="E35" s="117">
        <v>27258</v>
      </c>
      <c r="F35" s="117">
        <v>24160</v>
      </c>
      <c r="G35" s="117">
        <v>21996</v>
      </c>
      <c r="H35" s="117">
        <v>20740</v>
      </c>
      <c r="I35" s="117">
        <v>20522</v>
      </c>
      <c r="J35" s="117">
        <v>19606</v>
      </c>
      <c r="K35" s="117">
        <v>18079</v>
      </c>
      <c r="L35" s="117">
        <v>18789</v>
      </c>
      <c r="M35" s="117">
        <v>19529</v>
      </c>
      <c r="N35" s="540"/>
      <c r="O35" s="509"/>
    </row>
    <row r="36" spans="1:15" s="511" customFormat="1" ht="21.75" customHeight="1">
      <c r="A36" s="509"/>
      <c r="B36" s="510"/>
      <c r="C36" s="1623" t="s">
        <v>159</v>
      </c>
      <c r="D36" s="1623"/>
      <c r="E36" s="117">
        <v>47046</v>
      </c>
      <c r="F36" s="117">
        <v>45356</v>
      </c>
      <c r="G36" s="117">
        <v>46739</v>
      </c>
      <c r="H36" s="117">
        <v>45591</v>
      </c>
      <c r="I36" s="117">
        <v>45808</v>
      </c>
      <c r="J36" s="117">
        <v>44909</v>
      </c>
      <c r="K36" s="117">
        <v>45056</v>
      </c>
      <c r="L36" s="117">
        <v>47657</v>
      </c>
      <c r="M36" s="117">
        <v>48274</v>
      </c>
      <c r="N36" s="540"/>
      <c r="O36" s="509"/>
    </row>
    <row r="37" spans="1:15" s="511" customFormat="1" ht="20.25" customHeight="1">
      <c r="A37" s="509"/>
      <c r="B37" s="510"/>
      <c r="C37" s="1623" t="s">
        <v>160</v>
      </c>
      <c r="D37" s="1623"/>
      <c r="E37" s="117">
        <v>41</v>
      </c>
      <c r="F37" s="117">
        <v>38</v>
      </c>
      <c r="G37" s="117">
        <v>37</v>
      </c>
      <c r="H37" s="117">
        <v>32</v>
      </c>
      <c r="I37" s="117">
        <v>31</v>
      </c>
      <c r="J37" s="117">
        <v>30</v>
      </c>
      <c r="K37" s="117">
        <v>34</v>
      </c>
      <c r="L37" s="117">
        <v>33</v>
      </c>
      <c r="M37" s="117">
        <v>38</v>
      </c>
      <c r="N37" s="540"/>
      <c r="O37" s="509"/>
    </row>
    <row r="38" spans="1:15" ht="15" customHeight="1">
      <c r="A38" s="497"/>
      <c r="B38" s="507"/>
      <c r="C38" s="1624" t="s">
        <v>420</v>
      </c>
      <c r="D38" s="1624"/>
      <c r="E38" s="537"/>
      <c r="F38" s="537"/>
      <c r="G38" s="537"/>
      <c r="H38" s="537"/>
      <c r="I38" s="537"/>
      <c r="J38" s="537"/>
      <c r="K38" s="537"/>
      <c r="L38" s="537"/>
      <c r="M38" s="537"/>
      <c r="N38" s="508"/>
      <c r="O38" s="497"/>
    </row>
    <row r="39" spans="1:15" ht="10.5" customHeight="1">
      <c r="A39" s="497"/>
      <c r="B39" s="507"/>
      <c r="C39" s="130" t="s">
        <v>64</v>
      </c>
      <c r="D39" s="178"/>
      <c r="E39" s="541">
        <v>24948</v>
      </c>
      <c r="F39" s="541">
        <v>23988</v>
      </c>
      <c r="G39" s="541">
        <v>23907</v>
      </c>
      <c r="H39" s="541">
        <v>23589</v>
      </c>
      <c r="I39" s="541">
        <v>23757</v>
      </c>
      <c r="J39" s="541">
        <v>24012</v>
      </c>
      <c r="K39" s="541">
        <v>22936</v>
      </c>
      <c r="L39" s="541">
        <v>22932</v>
      </c>
      <c r="M39" s="541">
        <v>22915</v>
      </c>
      <c r="N39" s="508"/>
      <c r="O39" s="497">
        <v>24716</v>
      </c>
    </row>
    <row r="40" spans="1:15" ht="10.5" customHeight="1">
      <c r="A40" s="497"/>
      <c r="B40" s="507"/>
      <c r="C40" s="130" t="s">
        <v>57</v>
      </c>
      <c r="D40" s="178"/>
      <c r="E40" s="541">
        <v>5549</v>
      </c>
      <c r="F40" s="541">
        <v>5142</v>
      </c>
      <c r="G40" s="541">
        <v>4864</v>
      </c>
      <c r="H40" s="541">
        <v>4725</v>
      </c>
      <c r="I40" s="541">
        <v>4792</v>
      </c>
      <c r="J40" s="541">
        <v>4710</v>
      </c>
      <c r="K40" s="541">
        <v>4630</v>
      </c>
      <c r="L40" s="541">
        <v>4796</v>
      </c>
      <c r="M40" s="541">
        <v>4716</v>
      </c>
      <c r="N40" s="508"/>
      <c r="O40" s="497">
        <v>5505</v>
      </c>
    </row>
    <row r="41" spans="1:15" ht="10.5" customHeight="1">
      <c r="A41" s="497"/>
      <c r="B41" s="507"/>
      <c r="C41" s="130" t="s">
        <v>66</v>
      </c>
      <c r="D41" s="178"/>
      <c r="E41" s="541">
        <v>36011</v>
      </c>
      <c r="F41" s="541">
        <v>34108</v>
      </c>
      <c r="G41" s="541">
        <v>34054</v>
      </c>
      <c r="H41" s="541">
        <v>32989</v>
      </c>
      <c r="I41" s="541">
        <v>33474</v>
      </c>
      <c r="J41" s="541">
        <v>35047</v>
      </c>
      <c r="K41" s="541">
        <v>32326</v>
      </c>
      <c r="L41" s="541">
        <v>31772</v>
      </c>
      <c r="M41" s="541">
        <v>31190</v>
      </c>
      <c r="N41" s="508"/>
      <c r="O41" s="497">
        <v>35834</v>
      </c>
    </row>
    <row r="42" spans="1:15" ht="10.5" customHeight="1">
      <c r="A42" s="497"/>
      <c r="B42" s="507"/>
      <c r="C42" s="130" t="s">
        <v>68</v>
      </c>
      <c r="D42" s="178"/>
      <c r="E42" s="541">
        <v>3370</v>
      </c>
      <c r="F42" s="541">
        <v>3209</v>
      </c>
      <c r="G42" s="541">
        <v>3148</v>
      </c>
      <c r="H42" s="541">
        <v>3145</v>
      </c>
      <c r="I42" s="541">
        <v>3242</v>
      </c>
      <c r="J42" s="541">
        <v>3255</v>
      </c>
      <c r="K42" s="541">
        <v>3136</v>
      </c>
      <c r="L42" s="541">
        <v>3098</v>
      </c>
      <c r="M42" s="541">
        <v>3077</v>
      </c>
      <c r="N42" s="508"/>
      <c r="O42" s="497">
        <v>3304</v>
      </c>
    </row>
    <row r="43" spans="1:15" ht="10.5" customHeight="1">
      <c r="A43" s="497"/>
      <c r="B43" s="507"/>
      <c r="C43" s="130" t="s">
        <v>77</v>
      </c>
      <c r="D43" s="178"/>
      <c r="E43" s="541">
        <v>6410</v>
      </c>
      <c r="F43" s="541">
        <v>6241</v>
      </c>
      <c r="G43" s="541">
        <v>6104</v>
      </c>
      <c r="H43" s="541">
        <v>5958</v>
      </c>
      <c r="I43" s="541">
        <v>6322</v>
      </c>
      <c r="J43" s="541">
        <v>6305</v>
      </c>
      <c r="K43" s="541">
        <v>6083</v>
      </c>
      <c r="L43" s="541">
        <v>5944</v>
      </c>
      <c r="M43" s="541">
        <v>5914</v>
      </c>
      <c r="N43" s="508"/>
      <c r="O43" s="497">
        <v>6334</v>
      </c>
    </row>
    <row r="44" spans="1:15" ht="10.5" customHeight="1">
      <c r="A44" s="497"/>
      <c r="B44" s="507"/>
      <c r="C44" s="130" t="s">
        <v>63</v>
      </c>
      <c r="D44" s="178"/>
      <c r="E44" s="541">
        <v>13946</v>
      </c>
      <c r="F44" s="541">
        <v>13378</v>
      </c>
      <c r="G44" s="541">
        <v>13355</v>
      </c>
      <c r="H44" s="541">
        <v>12813</v>
      </c>
      <c r="I44" s="541">
        <v>13045</v>
      </c>
      <c r="J44" s="541">
        <v>12867</v>
      </c>
      <c r="K44" s="541">
        <v>12451</v>
      </c>
      <c r="L44" s="541">
        <v>12293</v>
      </c>
      <c r="M44" s="541">
        <v>12187</v>
      </c>
      <c r="N44" s="508"/>
      <c r="O44" s="497">
        <v>14052</v>
      </c>
    </row>
    <row r="45" spans="1:15" ht="10.5" customHeight="1">
      <c r="A45" s="497"/>
      <c r="B45" s="507"/>
      <c r="C45" s="130" t="s">
        <v>58</v>
      </c>
      <c r="D45" s="178"/>
      <c r="E45" s="541">
        <v>6246</v>
      </c>
      <c r="F45" s="541">
        <v>5980</v>
      </c>
      <c r="G45" s="541">
        <v>5703</v>
      </c>
      <c r="H45" s="541">
        <v>5534</v>
      </c>
      <c r="I45" s="541">
        <v>5786</v>
      </c>
      <c r="J45" s="541">
        <v>5842</v>
      </c>
      <c r="K45" s="541">
        <v>5382</v>
      </c>
      <c r="L45" s="541">
        <v>5603</v>
      </c>
      <c r="M45" s="541">
        <v>5364</v>
      </c>
      <c r="N45" s="508"/>
      <c r="O45" s="497">
        <v>5973</v>
      </c>
    </row>
    <row r="46" spans="1:15" ht="10.5" customHeight="1">
      <c r="A46" s="497"/>
      <c r="B46" s="507"/>
      <c r="C46" s="130" t="s">
        <v>76</v>
      </c>
      <c r="D46" s="178"/>
      <c r="E46" s="541">
        <v>24102</v>
      </c>
      <c r="F46" s="541">
        <v>21560</v>
      </c>
      <c r="G46" s="541">
        <v>19227</v>
      </c>
      <c r="H46" s="541">
        <v>17463</v>
      </c>
      <c r="I46" s="541">
        <v>16819</v>
      </c>
      <c r="J46" s="541">
        <v>16893</v>
      </c>
      <c r="K46" s="541">
        <v>17195</v>
      </c>
      <c r="L46" s="541">
        <v>19608</v>
      </c>
      <c r="M46" s="541">
        <v>22680</v>
      </c>
      <c r="N46" s="508"/>
      <c r="O46" s="497">
        <v>26102</v>
      </c>
    </row>
    <row r="47" spans="1:15" ht="10.5" customHeight="1">
      <c r="A47" s="497"/>
      <c r="B47" s="507"/>
      <c r="C47" s="130" t="s">
        <v>78</v>
      </c>
      <c r="D47" s="178"/>
      <c r="E47" s="541">
        <v>4280</v>
      </c>
      <c r="F47" s="541">
        <v>4068</v>
      </c>
      <c r="G47" s="541">
        <v>4032</v>
      </c>
      <c r="H47" s="541">
        <v>3949</v>
      </c>
      <c r="I47" s="541">
        <v>3995</v>
      </c>
      <c r="J47" s="541">
        <v>4094</v>
      </c>
      <c r="K47" s="541">
        <v>3984</v>
      </c>
      <c r="L47" s="541">
        <v>3983</v>
      </c>
      <c r="M47" s="541">
        <v>3992</v>
      </c>
      <c r="N47" s="508"/>
      <c r="O47" s="497">
        <v>4393</v>
      </c>
    </row>
    <row r="48" spans="1:15" ht="10.5" customHeight="1">
      <c r="A48" s="497"/>
      <c r="B48" s="507"/>
      <c r="C48" s="130" t="s">
        <v>62</v>
      </c>
      <c r="D48" s="178"/>
      <c r="E48" s="541">
        <v>17285</v>
      </c>
      <c r="F48" s="541">
        <v>16381</v>
      </c>
      <c r="G48" s="541">
        <v>16094</v>
      </c>
      <c r="H48" s="541">
        <v>15475</v>
      </c>
      <c r="I48" s="541">
        <v>15751</v>
      </c>
      <c r="J48" s="541">
        <v>15709</v>
      </c>
      <c r="K48" s="541">
        <v>14920</v>
      </c>
      <c r="L48" s="541">
        <v>14659</v>
      </c>
      <c r="M48" s="541">
        <v>14533</v>
      </c>
      <c r="N48" s="508"/>
      <c r="O48" s="497">
        <v>16923</v>
      </c>
    </row>
    <row r="49" spans="1:15" ht="10.5" customHeight="1">
      <c r="A49" s="497"/>
      <c r="B49" s="507"/>
      <c r="C49" s="130" t="s">
        <v>61</v>
      </c>
      <c r="D49" s="178"/>
      <c r="E49" s="541">
        <v>82879</v>
      </c>
      <c r="F49" s="541">
        <v>80015</v>
      </c>
      <c r="G49" s="541">
        <v>80461</v>
      </c>
      <c r="H49" s="541">
        <v>78872</v>
      </c>
      <c r="I49" s="541">
        <v>78856</v>
      </c>
      <c r="J49" s="541">
        <v>78701</v>
      </c>
      <c r="K49" s="541">
        <v>76152</v>
      </c>
      <c r="L49" s="541">
        <v>75624</v>
      </c>
      <c r="M49" s="541">
        <v>74678</v>
      </c>
      <c r="N49" s="508"/>
      <c r="O49" s="497">
        <v>81201</v>
      </c>
    </row>
    <row r="50" spans="1:15" ht="10.5" customHeight="1">
      <c r="A50" s="497"/>
      <c r="B50" s="507"/>
      <c r="C50" s="130" t="s">
        <v>59</v>
      </c>
      <c r="D50" s="178"/>
      <c r="E50" s="541">
        <v>4372</v>
      </c>
      <c r="F50" s="541">
        <v>4122</v>
      </c>
      <c r="G50" s="541">
        <v>3880</v>
      </c>
      <c r="H50" s="541">
        <v>3737</v>
      </c>
      <c r="I50" s="541">
        <v>3954</v>
      </c>
      <c r="J50" s="541">
        <v>4024</v>
      </c>
      <c r="K50" s="541">
        <v>3763</v>
      </c>
      <c r="L50" s="541">
        <v>3795</v>
      </c>
      <c r="M50" s="541">
        <v>3562</v>
      </c>
      <c r="N50" s="508"/>
      <c r="O50" s="497">
        <v>4403</v>
      </c>
    </row>
    <row r="51" spans="1:15" ht="10.5" customHeight="1">
      <c r="A51" s="497"/>
      <c r="B51" s="507"/>
      <c r="C51" s="130" t="s">
        <v>65</v>
      </c>
      <c r="D51" s="178"/>
      <c r="E51" s="541">
        <v>89404</v>
      </c>
      <c r="F51" s="541">
        <v>85391</v>
      </c>
      <c r="G51" s="541">
        <v>84596</v>
      </c>
      <c r="H51" s="541">
        <v>84349</v>
      </c>
      <c r="I51" s="541">
        <v>85363</v>
      </c>
      <c r="J51" s="541">
        <v>86475</v>
      </c>
      <c r="K51" s="541">
        <v>82189</v>
      </c>
      <c r="L51" s="541">
        <v>80952</v>
      </c>
      <c r="M51" s="541">
        <v>80081</v>
      </c>
      <c r="N51" s="508"/>
      <c r="O51" s="497">
        <v>88638</v>
      </c>
    </row>
    <row r="52" spans="1:15" ht="10.5" customHeight="1">
      <c r="A52" s="497"/>
      <c r="B52" s="507"/>
      <c r="C52" s="130" t="s">
        <v>81</v>
      </c>
      <c r="D52" s="178"/>
      <c r="E52" s="541">
        <v>18593</v>
      </c>
      <c r="F52" s="541">
        <v>17755</v>
      </c>
      <c r="G52" s="541">
        <v>17014</v>
      </c>
      <c r="H52" s="541">
        <v>16539</v>
      </c>
      <c r="I52" s="541">
        <v>16735</v>
      </c>
      <c r="J52" s="541">
        <v>16777</v>
      </c>
      <c r="K52" s="541">
        <v>16256</v>
      </c>
      <c r="L52" s="541">
        <v>16239</v>
      </c>
      <c r="M52" s="541">
        <v>16366</v>
      </c>
      <c r="N52" s="508"/>
      <c r="O52" s="497">
        <v>18640</v>
      </c>
    </row>
    <row r="53" spans="1:15" ht="10.5" customHeight="1">
      <c r="A53" s="497"/>
      <c r="B53" s="507"/>
      <c r="C53" s="130" t="s">
        <v>60</v>
      </c>
      <c r="D53" s="178"/>
      <c r="E53" s="541">
        <v>35873</v>
      </c>
      <c r="F53" s="541">
        <v>34467</v>
      </c>
      <c r="G53" s="541">
        <v>34504</v>
      </c>
      <c r="H53" s="541">
        <v>33528</v>
      </c>
      <c r="I53" s="541">
        <v>33671</v>
      </c>
      <c r="J53" s="541">
        <v>33835</v>
      </c>
      <c r="K53" s="541">
        <v>32719</v>
      </c>
      <c r="L53" s="541">
        <v>32789</v>
      </c>
      <c r="M53" s="541">
        <v>32596</v>
      </c>
      <c r="N53" s="508"/>
      <c r="O53" s="497">
        <v>35533</v>
      </c>
    </row>
    <row r="54" spans="1:15" ht="10.5" customHeight="1">
      <c r="A54" s="497"/>
      <c r="B54" s="507"/>
      <c r="C54" s="130" t="s">
        <v>67</v>
      </c>
      <c r="D54" s="178"/>
      <c r="E54" s="541">
        <v>6996</v>
      </c>
      <c r="F54" s="541">
        <v>6727</v>
      </c>
      <c r="G54" s="541">
        <v>6587</v>
      </c>
      <c r="H54" s="541">
        <v>6396</v>
      </c>
      <c r="I54" s="541">
        <v>6347</v>
      </c>
      <c r="J54" s="541">
        <v>6329</v>
      </c>
      <c r="K54" s="541">
        <v>6037</v>
      </c>
      <c r="L54" s="541">
        <v>5984</v>
      </c>
      <c r="M54" s="541">
        <v>5917</v>
      </c>
      <c r="N54" s="508"/>
      <c r="O54" s="497">
        <v>6979</v>
      </c>
    </row>
    <row r="55" spans="1:15" ht="10.5" customHeight="1">
      <c r="A55" s="497"/>
      <c r="B55" s="507"/>
      <c r="C55" s="130" t="s">
        <v>69</v>
      </c>
      <c r="D55" s="178"/>
      <c r="E55" s="541">
        <v>5628</v>
      </c>
      <c r="F55" s="541">
        <v>5288</v>
      </c>
      <c r="G55" s="541">
        <v>5125</v>
      </c>
      <c r="H55" s="541">
        <v>5128</v>
      </c>
      <c r="I55" s="541">
        <v>5296</v>
      </c>
      <c r="J55" s="541">
        <v>5550</v>
      </c>
      <c r="K55" s="541">
        <v>5181</v>
      </c>
      <c r="L55" s="541">
        <v>5138</v>
      </c>
      <c r="M55" s="541">
        <v>5184</v>
      </c>
      <c r="N55" s="508"/>
      <c r="O55" s="497">
        <v>5622</v>
      </c>
    </row>
    <row r="56" spans="1:15" ht="10.5" customHeight="1">
      <c r="A56" s="497"/>
      <c r="B56" s="507"/>
      <c r="C56" s="130" t="s">
        <v>79</v>
      </c>
      <c r="D56" s="178"/>
      <c r="E56" s="541">
        <v>12038</v>
      </c>
      <c r="F56" s="541">
        <v>11282</v>
      </c>
      <c r="G56" s="541">
        <v>10939</v>
      </c>
      <c r="H56" s="541">
        <v>10823</v>
      </c>
      <c r="I56" s="541">
        <v>10976</v>
      </c>
      <c r="J56" s="541">
        <v>11432</v>
      </c>
      <c r="K56" s="541">
        <v>10704</v>
      </c>
      <c r="L56" s="541">
        <v>10752</v>
      </c>
      <c r="M56" s="541">
        <v>10996</v>
      </c>
      <c r="N56" s="508"/>
      <c r="O56" s="497">
        <v>12225</v>
      </c>
    </row>
    <row r="57" spans="1:15" ht="10.5" customHeight="1">
      <c r="A57" s="497"/>
      <c r="B57" s="507"/>
      <c r="C57" s="130" t="s">
        <v>143</v>
      </c>
      <c r="D57" s="178"/>
      <c r="E57" s="541">
        <v>8496</v>
      </c>
      <c r="F57" s="541">
        <v>8031</v>
      </c>
      <c r="G57" s="541">
        <v>8059</v>
      </c>
      <c r="H57" s="541">
        <v>7970</v>
      </c>
      <c r="I57" s="541">
        <v>8072</v>
      </c>
      <c r="J57" s="541">
        <v>7987</v>
      </c>
      <c r="K57" s="541">
        <v>7983</v>
      </c>
      <c r="L57" s="541">
        <v>8288</v>
      </c>
      <c r="M57" s="541">
        <v>8464</v>
      </c>
      <c r="N57" s="508"/>
      <c r="O57" s="497">
        <v>8291</v>
      </c>
    </row>
    <row r="58" spans="1:15" ht="10.5" customHeight="1">
      <c r="A58" s="497"/>
      <c r="B58" s="507"/>
      <c r="C58" s="130" t="s">
        <v>144</v>
      </c>
      <c r="D58" s="178"/>
      <c r="E58" s="541">
        <v>11830</v>
      </c>
      <c r="F58" s="541">
        <v>11483</v>
      </c>
      <c r="G58" s="541">
        <v>11366</v>
      </c>
      <c r="H58" s="541">
        <v>11099</v>
      </c>
      <c r="I58" s="541">
        <v>10873</v>
      </c>
      <c r="J58" s="541">
        <v>10633</v>
      </c>
      <c r="K58" s="541">
        <v>10408</v>
      </c>
      <c r="L58" s="541">
        <v>10622</v>
      </c>
      <c r="M58" s="541">
        <v>10686</v>
      </c>
      <c r="N58" s="508"/>
      <c r="O58" s="497">
        <v>12043</v>
      </c>
    </row>
    <row r="59" spans="1:15" s="539" customFormat="1" ht="15" customHeight="1">
      <c r="A59" s="535"/>
      <c r="B59" s="536"/>
      <c r="C59" s="1371" t="s">
        <v>161</v>
      </c>
      <c r="D59" s="1371"/>
      <c r="E59" s="537"/>
      <c r="F59" s="537"/>
      <c r="G59" s="537"/>
      <c r="H59" s="537"/>
      <c r="I59" s="537"/>
      <c r="J59" s="537"/>
      <c r="K59" s="537"/>
      <c r="L59" s="537"/>
      <c r="M59" s="537"/>
      <c r="N59" s="538"/>
      <c r="O59" s="535"/>
    </row>
    <row r="60" spans="1:15" s="511" customFormat="1" ht="13.5" customHeight="1">
      <c r="A60" s="509"/>
      <c r="B60" s="510"/>
      <c r="C60" s="1623" t="s">
        <v>162</v>
      </c>
      <c r="D60" s="1623"/>
      <c r="E60" s="542">
        <v>487.665885687112</v>
      </c>
      <c r="F60" s="542">
        <v>510.22</v>
      </c>
      <c r="G60" s="542">
        <v>484.13</v>
      </c>
      <c r="H60" s="542">
        <v>484.18</v>
      </c>
      <c r="I60" s="542">
        <v>481.94</v>
      </c>
      <c r="J60" s="542">
        <v>485.33</v>
      </c>
      <c r="K60" s="542">
        <v>487.03</v>
      </c>
      <c r="L60" s="542">
        <v>480.57</v>
      </c>
      <c r="M60" s="542">
        <v>478.09</v>
      </c>
      <c r="N60" s="540"/>
      <c r="O60" s="509">
        <v>491.25</v>
      </c>
    </row>
    <row r="61" spans="1:15" ht="9.75" customHeight="1">
      <c r="A61" s="497"/>
      <c r="B61" s="507"/>
      <c r="C61" s="1621" t="s">
        <v>608</v>
      </c>
      <c r="D61" s="1621"/>
      <c r="E61" s="1621"/>
      <c r="F61" s="1621"/>
      <c r="G61" s="1621"/>
      <c r="H61" s="1621"/>
      <c r="I61" s="1621"/>
      <c r="J61" s="1621"/>
      <c r="K61" s="1621"/>
      <c r="L61" s="1621"/>
      <c r="M61" s="1621"/>
      <c r="N61" s="508"/>
      <c r="O61" s="497"/>
    </row>
    <row r="62" spans="1:15" ht="9" customHeight="1" thickBot="1">
      <c r="A62" s="497"/>
      <c r="B62" s="507"/>
      <c r="C62" s="447"/>
      <c r="D62" s="447"/>
      <c r="E62" s="447"/>
      <c r="F62" s="447"/>
      <c r="G62" s="447"/>
      <c r="H62" s="447"/>
      <c r="I62" s="447"/>
      <c r="J62" s="447"/>
      <c r="K62" s="447"/>
      <c r="L62" s="447"/>
      <c r="M62" s="447"/>
      <c r="N62" s="508"/>
      <c r="O62" s="497"/>
    </row>
    <row r="63" spans="1:15" ht="13.5" customHeight="1" thickBot="1">
      <c r="A63" s="497"/>
      <c r="B63" s="507"/>
      <c r="C63" s="1614" t="s">
        <v>22</v>
      </c>
      <c r="D63" s="1615"/>
      <c r="E63" s="1615"/>
      <c r="F63" s="1615"/>
      <c r="G63" s="1615"/>
      <c r="H63" s="1615"/>
      <c r="I63" s="1615"/>
      <c r="J63" s="1615"/>
      <c r="K63" s="1615"/>
      <c r="L63" s="1615"/>
      <c r="M63" s="1616"/>
      <c r="N63" s="508"/>
      <c r="O63" s="497"/>
    </row>
    <row r="64" spans="1:15" ht="9.75" customHeight="1">
      <c r="A64" s="497"/>
      <c r="B64" s="507"/>
      <c r="C64" s="123" t="s">
        <v>80</v>
      </c>
      <c r="D64" s="526"/>
      <c r="E64" s="544"/>
      <c r="F64" s="544"/>
      <c r="G64" s="544"/>
      <c r="H64" s="544"/>
      <c r="I64" s="544"/>
      <c r="J64" s="544"/>
      <c r="K64" s="544"/>
      <c r="L64" s="544"/>
      <c r="M64" s="544"/>
      <c r="N64" s="508"/>
      <c r="O64" s="497"/>
    </row>
    <row r="65" spans="1:15" ht="13.5" customHeight="1">
      <c r="A65" s="497"/>
      <c r="B65" s="507"/>
      <c r="C65" s="1620" t="s">
        <v>158</v>
      </c>
      <c r="D65" s="1620"/>
      <c r="E65" s="537">
        <f t="shared" ref="E65:M65" si="0">+E66+E67</f>
        <v>103347</v>
      </c>
      <c r="F65" s="537">
        <f t="shared" si="0"/>
        <v>83236</v>
      </c>
      <c r="G65" s="537">
        <f t="shared" si="0"/>
        <v>104718</v>
      </c>
      <c r="H65" s="537">
        <f t="shared" si="0"/>
        <v>89897</v>
      </c>
      <c r="I65" s="537">
        <f t="shared" si="0"/>
        <v>93570</v>
      </c>
      <c r="J65" s="537">
        <f t="shared" si="0"/>
        <v>78256</v>
      </c>
      <c r="K65" s="537">
        <f t="shared" si="0"/>
        <v>86467</v>
      </c>
      <c r="L65" s="537">
        <f t="shared" si="0"/>
        <v>105679</v>
      </c>
      <c r="M65" s="537">
        <f t="shared" si="0"/>
        <v>93715</v>
      </c>
      <c r="N65" s="508"/>
      <c r="O65" s="497"/>
    </row>
    <row r="66" spans="1:15" ht="11.25" customHeight="1">
      <c r="A66" s="497"/>
      <c r="B66" s="507"/>
      <c r="C66" s="130" t="s">
        <v>74</v>
      </c>
      <c r="D66" s="1370"/>
      <c r="E66" s="541">
        <v>41392</v>
      </c>
      <c r="F66" s="541">
        <v>33557</v>
      </c>
      <c r="G66" s="541">
        <v>41562</v>
      </c>
      <c r="H66" s="541">
        <v>35666</v>
      </c>
      <c r="I66" s="541">
        <v>37468</v>
      </c>
      <c r="J66" s="541">
        <v>31841</v>
      </c>
      <c r="K66" s="541">
        <v>34640</v>
      </c>
      <c r="L66" s="541">
        <v>41773</v>
      </c>
      <c r="M66" s="541">
        <v>37388</v>
      </c>
      <c r="N66" s="508"/>
      <c r="O66" s="497"/>
    </row>
    <row r="67" spans="1:15" ht="11.25" customHeight="1">
      <c r="A67" s="497"/>
      <c r="B67" s="507"/>
      <c r="C67" s="130" t="s">
        <v>73</v>
      </c>
      <c r="D67" s="1370"/>
      <c r="E67" s="541">
        <v>61955</v>
      </c>
      <c r="F67" s="541">
        <v>49679</v>
      </c>
      <c r="G67" s="541">
        <v>63156</v>
      </c>
      <c r="H67" s="541">
        <v>54231</v>
      </c>
      <c r="I67" s="541">
        <v>56102</v>
      </c>
      <c r="J67" s="541">
        <v>46415</v>
      </c>
      <c r="K67" s="541">
        <v>51827</v>
      </c>
      <c r="L67" s="541">
        <v>63906</v>
      </c>
      <c r="M67" s="541">
        <v>56327</v>
      </c>
      <c r="N67" s="508"/>
      <c r="O67" s="497">
        <v>58328</v>
      </c>
    </row>
    <row r="68" spans="1:15" s="539" customFormat="1" ht="12" customHeight="1">
      <c r="A68" s="535"/>
      <c r="B68" s="536"/>
      <c r="C68" s="1621" t="s">
        <v>608</v>
      </c>
      <c r="D68" s="1621"/>
      <c r="E68" s="1621"/>
      <c r="F68" s="1621"/>
      <c r="G68" s="1621"/>
      <c r="H68" s="1621"/>
      <c r="I68" s="1621"/>
      <c r="J68" s="1621"/>
      <c r="K68" s="1621"/>
      <c r="L68" s="1621"/>
      <c r="M68" s="1621"/>
      <c r="N68" s="508"/>
      <c r="O68" s="535"/>
    </row>
    <row r="69" spans="1:15" ht="13.5" customHeight="1">
      <c r="A69" s="497"/>
      <c r="B69" s="507"/>
      <c r="C69" s="545" t="s">
        <v>469</v>
      </c>
      <c r="D69" s="124"/>
      <c r="E69" s="124"/>
      <c r="F69" s="124"/>
      <c r="G69" s="1199" t="s">
        <v>147</v>
      </c>
      <c r="H69" s="124"/>
      <c r="I69" s="124"/>
      <c r="J69" s="124"/>
      <c r="K69" s="124"/>
      <c r="L69" s="124"/>
      <c r="M69" s="124"/>
      <c r="N69" s="508"/>
      <c r="O69" s="497"/>
    </row>
    <row r="70" spans="1:15" ht="9" customHeight="1">
      <c r="A70" s="497"/>
      <c r="B70" s="507"/>
      <c r="C70" s="1622" t="s">
        <v>282</v>
      </c>
      <c r="D70" s="1622"/>
      <c r="E70" s="1622"/>
      <c r="F70" s="1622"/>
      <c r="G70" s="1622"/>
      <c r="H70" s="1622"/>
      <c r="I70" s="1622"/>
      <c r="J70" s="1622"/>
      <c r="K70" s="1622"/>
      <c r="L70" s="1622"/>
      <c r="M70" s="1622"/>
      <c r="N70" s="508"/>
      <c r="O70" s="497"/>
    </row>
    <row r="71" spans="1:15" ht="9" customHeight="1">
      <c r="A71" s="497"/>
      <c r="B71" s="507"/>
      <c r="C71" s="1622" t="s">
        <v>609</v>
      </c>
      <c r="D71" s="1622"/>
      <c r="E71" s="1622"/>
      <c r="F71" s="1622"/>
      <c r="G71" s="1622"/>
      <c r="H71" s="1622"/>
      <c r="I71" s="1622"/>
      <c r="J71" s="1622"/>
      <c r="K71" s="1622"/>
      <c r="L71" s="1622"/>
      <c r="M71" s="1622"/>
      <c r="N71" s="508"/>
      <c r="O71" s="497"/>
    </row>
    <row r="72" spans="1:15" ht="13.5" customHeight="1">
      <c r="A72" s="497"/>
      <c r="B72" s="507"/>
      <c r="C72" s="497"/>
      <c r="D72" s="497"/>
      <c r="E72" s="504"/>
      <c r="F72" s="504"/>
      <c r="G72" s="504"/>
      <c r="H72" s="504"/>
      <c r="I72" s="504"/>
      <c r="J72" s="504"/>
      <c r="K72" s="1495">
        <f>+[2]MES!$B$2</f>
        <v>41640</v>
      </c>
      <c r="L72" s="1495"/>
      <c r="M72" s="1495"/>
      <c r="N72" s="547">
        <v>19</v>
      </c>
      <c r="O72" s="504"/>
    </row>
    <row r="73" spans="1:15" ht="13.5" customHeight="1"/>
    <row r="76" spans="1:15" ht="4.5" customHeight="1"/>
    <row r="79" spans="1:15" ht="8.25" customHeight="1"/>
    <row r="81" spans="11:14" ht="9" customHeight="1">
      <c r="N81" s="513"/>
    </row>
    <row r="82" spans="11:14" ht="8.25" customHeight="1">
      <c r="K82" s="513"/>
      <c r="M82" s="1492"/>
      <c r="N82" s="1492"/>
    </row>
    <row r="83" spans="11:14" ht="9.75" customHeight="1"/>
  </sheetData>
  <mergeCells count="30">
    <mergeCell ref="C8:D8"/>
    <mergeCell ref="B1:D1"/>
    <mergeCell ref="B2:D2"/>
    <mergeCell ref="C4:M4"/>
    <mergeCell ref="C5:D6"/>
    <mergeCell ref="E6:M6"/>
    <mergeCell ref="C35:D35"/>
    <mergeCell ref="C18:M18"/>
    <mergeCell ref="C20:M20"/>
    <mergeCell ref="C22:D22"/>
    <mergeCell ref="C24:D24"/>
    <mergeCell ref="C25:D25"/>
    <mergeCell ref="C26:D26"/>
    <mergeCell ref="C27:D27"/>
    <mergeCell ref="C28:M28"/>
    <mergeCell ref="C30:M30"/>
    <mergeCell ref="C32:D32"/>
    <mergeCell ref="C34:D34"/>
    <mergeCell ref="M82:N82"/>
    <mergeCell ref="C36:D36"/>
    <mergeCell ref="C37:D37"/>
    <mergeCell ref="C38:D38"/>
    <mergeCell ref="C60:D60"/>
    <mergeCell ref="C61:M61"/>
    <mergeCell ref="C63:M63"/>
    <mergeCell ref="C65:D65"/>
    <mergeCell ref="C68:M68"/>
    <mergeCell ref="C70:M70"/>
    <mergeCell ref="C71:M71"/>
    <mergeCell ref="K72:M72"/>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sheetPr codeName="Folha18"/>
  <dimension ref="A1:AF336"/>
  <sheetViews>
    <sheetView zoomScaleNormal="100" workbookViewId="0"/>
  </sheetViews>
  <sheetFormatPr defaultRowHeight="12.75"/>
  <cols>
    <col min="1" max="1" width="0.85546875" style="502" customWidth="1"/>
    <col min="2" max="2" width="2.5703125" style="502" customWidth="1"/>
    <col min="3" max="3" width="0.7109375" style="502" customWidth="1"/>
    <col min="4" max="4" width="31.7109375" style="502" customWidth="1"/>
    <col min="5" max="7" width="4.7109375" style="838" customWidth="1"/>
    <col min="8" max="11" width="4.7109375" style="717" customWidth="1"/>
    <col min="12" max="13" width="4.7109375" style="838" customWidth="1"/>
    <col min="14" max="15" width="4.7109375" style="717" customWidth="1"/>
    <col min="16" max="17" width="4.7109375" style="838" customWidth="1"/>
    <col min="18" max="18" width="2.42578125" style="873" customWidth="1"/>
    <col min="19" max="19" width="0.85546875" style="502" customWidth="1"/>
    <col min="20" max="16384" width="9.140625" style="502"/>
  </cols>
  <sheetData>
    <row r="1" spans="1:32" ht="13.5" customHeight="1">
      <c r="A1" s="497"/>
      <c r="B1" s="868"/>
      <c r="C1" s="868"/>
      <c r="E1" s="1633" t="s">
        <v>390</v>
      </c>
      <c r="F1" s="1633"/>
      <c r="G1" s="1633"/>
      <c r="H1" s="1633"/>
      <c r="I1" s="1633"/>
      <c r="J1" s="1633"/>
      <c r="K1" s="1633"/>
      <c r="L1" s="1633"/>
      <c r="M1" s="1633"/>
      <c r="N1" s="1633"/>
      <c r="O1" s="1633"/>
      <c r="P1" s="1633"/>
      <c r="Q1" s="1633"/>
      <c r="R1" s="875"/>
      <c r="S1" s="497"/>
    </row>
    <row r="2" spans="1:32" ht="6" customHeight="1">
      <c r="A2" s="497"/>
      <c r="B2" s="869"/>
      <c r="C2" s="870"/>
      <c r="D2" s="1196"/>
      <c r="E2" s="792"/>
      <c r="F2" s="792"/>
      <c r="G2" s="792"/>
      <c r="H2" s="793"/>
      <c r="I2" s="793"/>
      <c r="J2" s="793"/>
      <c r="K2" s="793"/>
      <c r="L2" s="792"/>
      <c r="M2" s="792"/>
      <c r="N2" s="793"/>
      <c r="O2" s="793"/>
      <c r="P2" s="792"/>
      <c r="Q2" s="792" t="s">
        <v>391</v>
      </c>
      <c r="R2" s="876"/>
      <c r="S2" s="507"/>
    </row>
    <row r="3" spans="1:32" ht="13.5" customHeight="1" thickBot="1">
      <c r="A3" s="497"/>
      <c r="B3" s="575"/>
      <c r="C3" s="507"/>
      <c r="D3" s="507"/>
      <c r="E3" s="794"/>
      <c r="F3" s="794"/>
      <c r="G3" s="794"/>
      <c r="H3" s="726"/>
      <c r="I3" s="726"/>
      <c r="J3" s="726"/>
      <c r="K3" s="726"/>
      <c r="L3" s="794"/>
      <c r="M3" s="794"/>
      <c r="N3" s="726"/>
      <c r="O3" s="726"/>
      <c r="P3" s="1634" t="s">
        <v>75</v>
      </c>
      <c r="Q3" s="1634"/>
      <c r="R3" s="877"/>
      <c r="S3" s="507"/>
    </row>
    <row r="4" spans="1:32" ht="13.5" customHeight="1" thickBot="1">
      <c r="A4" s="497"/>
      <c r="B4" s="575"/>
      <c r="C4" s="776" t="s">
        <v>489</v>
      </c>
      <c r="D4" s="795"/>
      <c r="E4" s="796"/>
      <c r="F4" s="796"/>
      <c r="G4" s="796"/>
      <c r="H4" s="796"/>
      <c r="I4" s="796"/>
      <c r="J4" s="796"/>
      <c r="K4" s="796"/>
      <c r="L4" s="796"/>
      <c r="M4" s="796"/>
      <c r="N4" s="796"/>
      <c r="O4" s="796"/>
      <c r="P4" s="796"/>
      <c r="Q4" s="797"/>
      <c r="R4" s="875"/>
      <c r="S4" s="118"/>
    </row>
    <row r="5" spans="1:32" s="527" customFormat="1" ht="4.5" customHeight="1">
      <c r="A5" s="497"/>
      <c r="B5" s="575"/>
      <c r="C5" s="798"/>
      <c r="D5" s="798"/>
      <c r="E5" s="799"/>
      <c r="F5" s="799"/>
      <c r="G5" s="799"/>
      <c r="H5" s="799"/>
      <c r="I5" s="799"/>
      <c r="J5" s="799"/>
      <c r="K5" s="799"/>
      <c r="L5" s="799"/>
      <c r="M5" s="799"/>
      <c r="N5" s="799"/>
      <c r="O5" s="799"/>
      <c r="P5" s="799"/>
      <c r="Q5" s="799"/>
      <c r="R5" s="875"/>
      <c r="S5" s="118"/>
      <c r="T5" s="502"/>
      <c r="U5" s="502"/>
      <c r="V5" s="502"/>
      <c r="W5" s="502"/>
      <c r="X5" s="502"/>
      <c r="Y5" s="502"/>
      <c r="Z5" s="502"/>
      <c r="AA5" s="502"/>
    </row>
    <row r="6" spans="1:32" s="527" customFormat="1" ht="13.5" customHeight="1">
      <c r="A6" s="497"/>
      <c r="B6" s="575"/>
      <c r="C6" s="798"/>
      <c r="D6" s="798"/>
      <c r="E6" s="1312">
        <v>2012</v>
      </c>
      <c r="F6" s="1636">
        <v>2013</v>
      </c>
      <c r="G6" s="1636"/>
      <c r="H6" s="1636"/>
      <c r="I6" s="1636"/>
      <c r="J6" s="1636"/>
      <c r="K6" s="1636"/>
      <c r="L6" s="1636"/>
      <c r="M6" s="1636"/>
      <c r="N6" s="1636"/>
      <c r="O6" s="1636"/>
      <c r="P6" s="1636"/>
      <c r="Q6" s="1636"/>
      <c r="R6" s="875"/>
      <c r="S6" s="118"/>
      <c r="T6" s="502"/>
      <c r="U6" s="502"/>
      <c r="V6" s="502"/>
      <c r="W6" s="502"/>
      <c r="X6" s="502"/>
      <c r="Y6" s="502"/>
      <c r="Z6" s="502"/>
      <c r="AA6" s="502"/>
    </row>
    <row r="7" spans="1:32" s="527" customFormat="1" ht="13.5" customHeight="1">
      <c r="A7" s="497"/>
      <c r="B7" s="575"/>
      <c r="C7" s="798"/>
      <c r="D7" s="798"/>
      <c r="E7" s="1043" t="s">
        <v>96</v>
      </c>
      <c r="F7" s="1043" t="s">
        <v>95</v>
      </c>
      <c r="G7" s="1043" t="s">
        <v>106</v>
      </c>
      <c r="H7" s="1043" t="s">
        <v>105</v>
      </c>
      <c r="I7" s="1043" t="s">
        <v>104</v>
      </c>
      <c r="J7" s="1043" t="s">
        <v>103</v>
      </c>
      <c r="K7" s="1043" t="s">
        <v>102</v>
      </c>
      <c r="L7" s="1043" t="s">
        <v>101</v>
      </c>
      <c r="M7" s="1043" t="s">
        <v>100</v>
      </c>
      <c r="N7" s="1043" t="s">
        <v>99</v>
      </c>
      <c r="O7" s="1043" t="s">
        <v>98</v>
      </c>
      <c r="P7" s="1043" t="s">
        <v>97</v>
      </c>
      <c r="Q7" s="1043" t="s">
        <v>96</v>
      </c>
      <c r="R7" s="875"/>
      <c r="S7" s="515"/>
      <c r="T7" s="502"/>
      <c r="U7" s="502"/>
      <c r="V7" s="502"/>
      <c r="W7" s="502"/>
      <c r="X7" s="502"/>
      <c r="Y7" s="502"/>
      <c r="Z7" s="502"/>
      <c r="AA7" s="502"/>
    </row>
    <row r="8" spans="1:32" s="527" customFormat="1" ht="3.75" customHeight="1">
      <c r="A8" s="497"/>
      <c r="B8" s="575"/>
      <c r="C8" s="798"/>
      <c r="D8" s="798"/>
      <c r="E8" s="515"/>
      <c r="F8" s="515"/>
      <c r="G8" s="515"/>
      <c r="H8" s="515"/>
      <c r="I8" s="515"/>
      <c r="J8" s="515"/>
      <c r="K8" s="515"/>
      <c r="L8" s="515"/>
      <c r="M8" s="515"/>
      <c r="N8" s="515"/>
      <c r="O8" s="515"/>
      <c r="P8" s="515"/>
      <c r="Q8" s="515"/>
      <c r="R8" s="875"/>
      <c r="S8" s="515"/>
      <c r="T8" s="502"/>
      <c r="U8" s="502"/>
      <c r="V8" s="502"/>
      <c r="W8" s="502"/>
      <c r="X8" s="502"/>
      <c r="Y8" s="502"/>
      <c r="Z8" s="502"/>
      <c r="AA8" s="502"/>
    </row>
    <row r="9" spans="1:32" s="802" customFormat="1" ht="15" customHeight="1">
      <c r="A9" s="800"/>
      <c r="B9" s="606"/>
      <c r="C9" s="866" t="s">
        <v>370</v>
      </c>
      <c r="D9" s="866"/>
      <c r="E9" s="442">
        <v>-4.0564329411867313</v>
      </c>
      <c r="F9" s="442">
        <v>-3.9667727021897408</v>
      </c>
      <c r="G9" s="442">
        <v>-3.8773591907310418</v>
      </c>
      <c r="H9" s="442">
        <v>-3.5595469486546238</v>
      </c>
      <c r="I9" s="442">
        <v>-3.2809451998855566</v>
      </c>
      <c r="J9" s="442">
        <v>-2.9541377883351339</v>
      </c>
      <c r="K9" s="442">
        <v>-2.6901364848948859</v>
      </c>
      <c r="L9" s="442">
        <v>-2.3916845007394008</v>
      </c>
      <c r="M9" s="442">
        <v>-1.9470207494349383</v>
      </c>
      <c r="N9" s="442">
        <v>-1.6327096972107795</v>
      </c>
      <c r="O9" s="442">
        <v>-1.3762404789331792</v>
      </c>
      <c r="P9" s="442">
        <v>-1.2378358964617218</v>
      </c>
      <c r="Q9" s="442">
        <v>-1.073233623103905</v>
      </c>
      <c r="R9" s="878"/>
      <c r="S9" s="484"/>
      <c r="T9" s="1039"/>
      <c r="U9" s="1039"/>
      <c r="V9" s="1039"/>
      <c r="W9" s="1039"/>
      <c r="X9" s="1039"/>
      <c r="Y9" s="1039"/>
      <c r="Z9" s="1039"/>
      <c r="AA9" s="1039"/>
      <c r="AB9" s="1039"/>
      <c r="AC9" s="1039"/>
      <c r="AD9" s="1039"/>
      <c r="AE9" s="1039"/>
      <c r="AF9" s="1039"/>
    </row>
    <row r="10" spans="1:32" s="802" customFormat="1" ht="16.5" customHeight="1">
      <c r="A10" s="800"/>
      <c r="B10" s="606"/>
      <c r="C10" s="866" t="s">
        <v>371</v>
      </c>
      <c r="D10" s="286"/>
      <c r="E10" s="803"/>
      <c r="F10" s="803"/>
      <c r="G10" s="803"/>
      <c r="H10" s="803"/>
      <c r="I10" s="803"/>
      <c r="J10" s="803"/>
      <c r="K10" s="803"/>
      <c r="L10" s="803"/>
      <c r="M10" s="803"/>
      <c r="N10" s="803"/>
      <c r="O10" s="803"/>
      <c r="P10" s="803"/>
      <c r="Q10" s="803"/>
      <c r="R10" s="879"/>
      <c r="S10" s="484"/>
      <c r="T10" s="801"/>
      <c r="U10" s="801"/>
      <c r="V10" s="801"/>
      <c r="W10" s="801"/>
      <c r="X10" s="801"/>
      <c r="Y10" s="801"/>
      <c r="Z10" s="801"/>
      <c r="AA10" s="801"/>
    </row>
    <row r="11" spans="1:32" s="527" customFormat="1" ht="11.25" customHeight="1">
      <c r="A11" s="497"/>
      <c r="B11" s="575"/>
      <c r="C11" s="507"/>
      <c r="D11" s="130" t="s">
        <v>163</v>
      </c>
      <c r="E11" s="804">
        <v>-20.628710908725072</v>
      </c>
      <c r="F11" s="804">
        <v>-19.491272152472344</v>
      </c>
      <c r="G11" s="804">
        <v>-18.215746954481677</v>
      </c>
      <c r="H11" s="804">
        <v>-17.550215189696747</v>
      </c>
      <c r="I11" s="804">
        <v>-17.285650031543177</v>
      </c>
      <c r="J11" s="804">
        <v>-16.610770576830234</v>
      </c>
      <c r="K11" s="804">
        <v>-16.800172738583797</v>
      </c>
      <c r="L11" s="804">
        <v>-16.067052919429621</v>
      </c>
      <c r="M11" s="804">
        <v>-15.280555254505231</v>
      </c>
      <c r="N11" s="804">
        <v>-13.669437473139576</v>
      </c>
      <c r="O11" s="804">
        <v>-12.939139906817674</v>
      </c>
      <c r="P11" s="804">
        <v>-11.875322434660701</v>
      </c>
      <c r="Q11" s="804">
        <v>-10.629082430303578</v>
      </c>
      <c r="R11" s="703"/>
      <c r="S11" s="118"/>
      <c r="T11" s="502"/>
      <c r="U11" s="502"/>
      <c r="V11" s="502"/>
      <c r="W11" s="502"/>
      <c r="X11" s="502"/>
      <c r="Y11" s="502"/>
      <c r="Z11" s="502"/>
      <c r="AA11" s="502"/>
      <c r="AF11" s="1039"/>
    </row>
    <row r="12" spans="1:32" s="527" customFormat="1" ht="12.75" customHeight="1">
      <c r="A12" s="497"/>
      <c r="B12" s="575"/>
      <c r="C12" s="507"/>
      <c r="D12" s="130" t="s">
        <v>164</v>
      </c>
      <c r="E12" s="804">
        <v>-70.424864260148226</v>
      </c>
      <c r="F12" s="804">
        <v>-68.85016964825958</v>
      </c>
      <c r="G12" s="804">
        <v>-67.022286135083746</v>
      </c>
      <c r="H12" s="804">
        <v>-65.870803233277471</v>
      </c>
      <c r="I12" s="804">
        <v>-64.250387256453976</v>
      </c>
      <c r="J12" s="804">
        <v>-63.820869279587185</v>
      </c>
      <c r="K12" s="804">
        <v>-62.44810996976711</v>
      </c>
      <c r="L12" s="804">
        <v>-62.052189138807613</v>
      </c>
      <c r="M12" s="804">
        <v>-58.629337272879233</v>
      </c>
      <c r="N12" s="804">
        <v>-55.623395306406685</v>
      </c>
      <c r="O12" s="804">
        <v>-51.742399929285988</v>
      </c>
      <c r="P12" s="804">
        <v>-50.044958886178044</v>
      </c>
      <c r="Q12" s="804">
        <v>-49.722228447287058</v>
      </c>
      <c r="R12" s="703"/>
      <c r="S12" s="118"/>
      <c r="T12" s="502"/>
      <c r="U12" s="502"/>
      <c r="V12" s="502"/>
      <c r="W12" s="502"/>
      <c r="X12" s="502"/>
      <c r="Y12" s="502"/>
      <c r="Z12" s="502"/>
      <c r="AA12" s="502"/>
    </row>
    <row r="13" spans="1:32" s="527" customFormat="1" ht="11.25" customHeight="1">
      <c r="A13" s="497"/>
      <c r="B13" s="575"/>
      <c r="C13" s="507"/>
      <c r="D13" s="130" t="s">
        <v>165</v>
      </c>
      <c r="E13" s="804">
        <v>-19.246874730713696</v>
      </c>
      <c r="F13" s="804">
        <v>-18.574111964110013</v>
      </c>
      <c r="G13" s="804">
        <v>-18.092372666255031</v>
      </c>
      <c r="H13" s="804">
        <v>-16.775963364091744</v>
      </c>
      <c r="I13" s="804">
        <v>-15.42023771747475</v>
      </c>
      <c r="J13" s="804">
        <v>-14.536196968876796</v>
      </c>
      <c r="K13" s="804">
        <v>-14.052573520163484</v>
      </c>
      <c r="L13" s="804">
        <v>-12.974001663815107</v>
      </c>
      <c r="M13" s="804">
        <v>-12.15706728239153</v>
      </c>
      <c r="N13" s="804">
        <v>-10.105745267960652</v>
      </c>
      <c r="O13" s="804">
        <v>-8.258902960764317</v>
      </c>
      <c r="P13" s="804">
        <v>-5.5551859328646946</v>
      </c>
      <c r="Q13" s="804">
        <v>-3.4526535867420622</v>
      </c>
      <c r="R13" s="703"/>
      <c r="S13" s="118"/>
      <c r="T13" s="502"/>
      <c r="U13" s="502"/>
      <c r="V13" s="502"/>
      <c r="W13" s="502"/>
      <c r="X13" s="502"/>
      <c r="Y13" s="502"/>
      <c r="Z13" s="502"/>
      <c r="AA13" s="502"/>
    </row>
    <row r="14" spans="1:32" s="527" customFormat="1" ht="12" customHeight="1">
      <c r="A14" s="497"/>
      <c r="B14" s="575"/>
      <c r="C14" s="507"/>
      <c r="D14" s="130" t="s">
        <v>166</v>
      </c>
      <c r="E14" s="804">
        <v>-34.300790236327444</v>
      </c>
      <c r="F14" s="804">
        <v>-32.087514610222854</v>
      </c>
      <c r="G14" s="804">
        <v>-31.046571135233378</v>
      </c>
      <c r="H14" s="804">
        <v>-30.055315257700801</v>
      </c>
      <c r="I14" s="804">
        <v>-29.392469170436268</v>
      </c>
      <c r="J14" s="804">
        <v>-28.440026641706439</v>
      </c>
      <c r="K14" s="804">
        <v>-27.133179033552452</v>
      </c>
      <c r="L14" s="804">
        <v>-25.056293732099657</v>
      </c>
      <c r="M14" s="804">
        <v>-22.12274374674827</v>
      </c>
      <c r="N14" s="804">
        <v>-20.277518749360187</v>
      </c>
      <c r="O14" s="804">
        <v>-17.159966983956867</v>
      </c>
      <c r="P14" s="804">
        <v>-15.021437048596539</v>
      </c>
      <c r="Q14" s="804">
        <v>-11.382985530505181</v>
      </c>
      <c r="R14" s="703"/>
      <c r="S14" s="118"/>
      <c r="T14" s="502"/>
      <c r="U14" s="502"/>
      <c r="V14" s="569"/>
      <c r="W14" s="502"/>
      <c r="X14" s="502"/>
      <c r="Y14" s="502"/>
      <c r="Z14" s="502"/>
      <c r="AA14" s="502"/>
    </row>
    <row r="15" spans="1:32" s="527" customFormat="1" ht="10.5" customHeight="1">
      <c r="A15" s="497"/>
      <c r="B15" s="575"/>
      <c r="C15" s="507"/>
      <c r="D15" s="225"/>
      <c r="E15" s="805"/>
      <c r="F15" s="805"/>
      <c r="G15" s="805"/>
      <c r="H15" s="805"/>
      <c r="I15" s="805"/>
      <c r="J15" s="805"/>
      <c r="K15" s="805"/>
      <c r="L15" s="805"/>
      <c r="M15" s="805"/>
      <c r="N15" s="805"/>
      <c r="O15" s="805"/>
      <c r="P15" s="805"/>
      <c r="Q15" s="805"/>
      <c r="R15" s="703"/>
      <c r="S15" s="118"/>
      <c r="T15" s="502"/>
      <c r="U15" s="502"/>
      <c r="V15" s="569"/>
      <c r="W15" s="502"/>
      <c r="X15" s="502"/>
      <c r="Y15" s="502"/>
      <c r="Z15" s="502"/>
      <c r="AA15" s="502"/>
    </row>
    <row r="16" spans="1:32" s="527" customFormat="1" ht="10.5" customHeight="1">
      <c r="A16" s="497"/>
      <c r="B16" s="575"/>
      <c r="C16" s="507"/>
      <c r="D16" s="225"/>
      <c r="E16" s="805"/>
      <c r="F16" s="805"/>
      <c r="G16" s="805"/>
      <c r="H16" s="805"/>
      <c r="I16" s="805"/>
      <c r="J16" s="805"/>
      <c r="K16" s="805"/>
      <c r="L16" s="805"/>
      <c r="M16" s="805"/>
      <c r="N16" s="805"/>
      <c r="O16" s="805"/>
      <c r="P16" s="805"/>
      <c r="Q16" s="805"/>
      <c r="R16" s="703"/>
      <c r="S16" s="118"/>
      <c r="T16" s="502"/>
      <c r="U16" s="502"/>
      <c r="V16" s="569"/>
      <c r="W16" s="502"/>
      <c r="X16" s="502"/>
      <c r="Y16" s="502"/>
      <c r="Z16" s="502"/>
      <c r="AA16" s="502"/>
    </row>
    <row r="17" spans="1:27" s="527" customFormat="1" ht="10.5" customHeight="1">
      <c r="A17" s="497"/>
      <c r="B17" s="575"/>
      <c r="C17" s="507"/>
      <c r="D17" s="225"/>
      <c r="E17" s="805"/>
      <c r="F17" s="805"/>
      <c r="G17" s="805"/>
      <c r="H17" s="805"/>
      <c r="I17" s="805"/>
      <c r="J17" s="805"/>
      <c r="K17" s="805"/>
      <c r="L17" s="805"/>
      <c r="M17" s="805"/>
      <c r="N17" s="805"/>
      <c r="O17" s="805"/>
      <c r="P17" s="805"/>
      <c r="Q17" s="805"/>
      <c r="R17" s="703"/>
      <c r="S17" s="118"/>
      <c r="T17" s="502"/>
      <c r="U17" s="502"/>
      <c r="V17" s="569"/>
      <c r="W17" s="502"/>
      <c r="X17" s="502"/>
      <c r="Y17" s="502"/>
      <c r="Z17" s="502"/>
      <c r="AA17" s="502"/>
    </row>
    <row r="18" spans="1:27" s="527" customFormat="1" ht="10.5" customHeight="1">
      <c r="A18" s="497"/>
      <c r="B18" s="575"/>
      <c r="C18" s="507"/>
      <c r="D18" s="225"/>
      <c r="E18" s="805"/>
      <c r="F18" s="805"/>
      <c r="G18" s="805"/>
      <c r="H18" s="805"/>
      <c r="I18" s="805"/>
      <c r="J18" s="805"/>
      <c r="K18" s="805"/>
      <c r="L18" s="805"/>
      <c r="M18" s="805"/>
      <c r="N18" s="805"/>
      <c r="O18" s="805"/>
      <c r="P18" s="805"/>
      <c r="Q18" s="805"/>
      <c r="R18" s="703"/>
      <c r="S18" s="118"/>
      <c r="T18" s="502"/>
      <c r="U18" s="502"/>
      <c r="V18" s="569"/>
      <c r="W18" s="502"/>
      <c r="X18" s="502"/>
      <c r="Y18" s="502"/>
      <c r="Z18" s="502"/>
      <c r="AA18" s="502"/>
    </row>
    <row r="19" spans="1:27" s="527" customFormat="1" ht="10.5" customHeight="1">
      <c r="A19" s="497"/>
      <c r="B19" s="575"/>
      <c r="C19" s="507"/>
      <c r="D19" s="225"/>
      <c r="E19" s="805"/>
      <c r="F19" s="805"/>
      <c r="G19" s="805"/>
      <c r="H19" s="805"/>
      <c r="I19" s="805"/>
      <c r="J19" s="805"/>
      <c r="K19" s="805"/>
      <c r="L19" s="805"/>
      <c r="M19" s="805"/>
      <c r="N19" s="805"/>
      <c r="O19" s="805"/>
      <c r="P19" s="805"/>
      <c r="Q19" s="805"/>
      <c r="R19" s="703"/>
      <c r="S19" s="118"/>
      <c r="T19" s="502"/>
      <c r="U19" s="502"/>
      <c r="V19" s="569"/>
      <c r="W19" s="502"/>
      <c r="X19" s="502"/>
      <c r="Y19" s="502"/>
      <c r="Z19" s="502"/>
      <c r="AA19" s="502"/>
    </row>
    <row r="20" spans="1:27" s="527" customFormat="1" ht="10.5" customHeight="1">
      <c r="A20" s="497"/>
      <c r="B20" s="575"/>
      <c r="C20" s="507"/>
      <c r="D20" s="225"/>
      <c r="E20" s="805"/>
      <c r="F20" s="805"/>
      <c r="G20" s="805"/>
      <c r="H20" s="805"/>
      <c r="I20" s="805"/>
      <c r="J20" s="805"/>
      <c r="K20" s="805"/>
      <c r="L20" s="805"/>
      <c r="M20" s="805"/>
      <c r="N20" s="805"/>
      <c r="O20" s="805"/>
      <c r="P20" s="805"/>
      <c r="Q20" s="805"/>
      <c r="R20" s="703"/>
      <c r="S20" s="118"/>
      <c r="T20" s="502"/>
      <c r="U20" s="502"/>
      <c r="V20" s="569"/>
      <c r="W20" s="502"/>
      <c r="X20" s="502"/>
      <c r="Y20" s="502"/>
      <c r="Z20" s="502"/>
      <c r="AA20" s="502"/>
    </row>
    <row r="21" spans="1:27" s="527" customFormat="1" ht="10.5" customHeight="1">
      <c r="A21" s="497"/>
      <c r="B21" s="575"/>
      <c r="C21" s="507"/>
      <c r="D21" s="225"/>
      <c r="E21" s="805"/>
      <c r="F21" s="805"/>
      <c r="G21" s="805"/>
      <c r="H21" s="805"/>
      <c r="I21" s="805"/>
      <c r="J21" s="805"/>
      <c r="K21" s="805"/>
      <c r="L21" s="805"/>
      <c r="M21" s="805"/>
      <c r="N21" s="805"/>
      <c r="O21" s="805"/>
      <c r="P21" s="805"/>
      <c r="Q21" s="805"/>
      <c r="R21" s="703"/>
      <c r="S21" s="118"/>
      <c r="T21" s="502"/>
      <c r="U21" s="502"/>
      <c r="V21" s="569"/>
      <c r="W21" s="502"/>
      <c r="X21" s="502"/>
      <c r="Y21" s="502"/>
      <c r="Z21" s="502"/>
      <c r="AA21" s="502"/>
    </row>
    <row r="22" spans="1:27" s="527" customFormat="1" ht="10.5" customHeight="1">
      <c r="A22" s="497"/>
      <c r="B22" s="575"/>
      <c r="C22" s="507"/>
      <c r="D22" s="225"/>
      <c r="E22" s="805"/>
      <c r="F22" s="805"/>
      <c r="G22" s="805"/>
      <c r="H22" s="805"/>
      <c r="I22" s="805"/>
      <c r="J22" s="805"/>
      <c r="K22" s="805"/>
      <c r="L22" s="805"/>
      <c r="M22" s="805"/>
      <c r="N22" s="805"/>
      <c r="O22" s="805"/>
      <c r="P22" s="805"/>
      <c r="Q22" s="805"/>
      <c r="R22" s="703"/>
      <c r="S22" s="118"/>
      <c r="T22" s="502"/>
      <c r="U22" s="502"/>
      <c r="V22" s="569"/>
      <c r="W22" s="502"/>
      <c r="X22" s="502"/>
      <c r="Y22" s="502"/>
      <c r="Z22" s="502"/>
      <c r="AA22" s="502"/>
    </row>
    <row r="23" spans="1:27" s="527" customFormat="1" ht="10.5" customHeight="1">
      <c r="A23" s="497"/>
      <c r="B23" s="575"/>
      <c r="C23" s="507"/>
      <c r="D23" s="225"/>
      <c r="E23" s="805"/>
      <c r="F23" s="805"/>
      <c r="G23" s="805"/>
      <c r="H23" s="805"/>
      <c r="I23" s="805"/>
      <c r="J23" s="805"/>
      <c r="K23" s="805"/>
      <c r="L23" s="805"/>
      <c r="M23" s="805"/>
      <c r="N23" s="805"/>
      <c r="O23" s="805"/>
      <c r="P23" s="805"/>
      <c r="Q23" s="805"/>
      <c r="R23" s="703"/>
      <c r="S23" s="118"/>
      <c r="T23" s="502"/>
      <c r="U23" s="502"/>
      <c r="V23" s="569"/>
      <c r="W23" s="502"/>
      <c r="X23" s="502"/>
      <c r="Y23" s="502"/>
      <c r="Z23" s="502"/>
      <c r="AA23" s="502"/>
    </row>
    <row r="24" spans="1:27" s="527" customFormat="1" ht="10.5" customHeight="1">
      <c r="A24" s="497"/>
      <c r="B24" s="575"/>
      <c r="C24" s="507"/>
      <c r="D24" s="225"/>
      <c r="E24" s="805"/>
      <c r="F24" s="805"/>
      <c r="G24" s="805"/>
      <c r="H24" s="805"/>
      <c r="I24" s="805"/>
      <c r="J24" s="805"/>
      <c r="K24" s="805"/>
      <c r="L24" s="805"/>
      <c r="M24" s="805"/>
      <c r="N24" s="805"/>
      <c r="O24" s="805"/>
      <c r="P24" s="805"/>
      <c r="Q24" s="805"/>
      <c r="R24" s="703"/>
      <c r="S24" s="118"/>
      <c r="T24" s="502"/>
      <c r="U24" s="502"/>
      <c r="V24" s="569"/>
      <c r="W24" s="502"/>
      <c r="X24" s="502"/>
      <c r="Y24" s="502"/>
      <c r="Z24" s="502"/>
      <c r="AA24" s="502"/>
    </row>
    <row r="25" spans="1:27" s="527" customFormat="1" ht="10.5" customHeight="1">
      <c r="A25" s="497"/>
      <c r="B25" s="575"/>
      <c r="C25" s="507"/>
      <c r="D25" s="225"/>
      <c r="E25" s="805"/>
      <c r="F25" s="805"/>
      <c r="G25" s="805"/>
      <c r="H25" s="805"/>
      <c r="I25" s="805"/>
      <c r="J25" s="805"/>
      <c r="K25" s="805"/>
      <c r="L25" s="805"/>
      <c r="M25" s="805"/>
      <c r="N25" s="805"/>
      <c r="O25" s="805"/>
      <c r="P25" s="805"/>
      <c r="Q25" s="805"/>
      <c r="R25" s="703"/>
      <c r="S25" s="118"/>
      <c r="T25" s="502"/>
      <c r="U25" s="502"/>
      <c r="V25" s="569"/>
      <c r="W25" s="502"/>
      <c r="X25" s="502"/>
      <c r="Y25" s="502"/>
      <c r="Z25" s="502"/>
      <c r="AA25" s="502"/>
    </row>
    <row r="26" spans="1:27" s="527" customFormat="1" ht="10.5" customHeight="1">
      <c r="A26" s="497"/>
      <c r="B26" s="575"/>
      <c r="C26" s="507"/>
      <c r="D26" s="225"/>
      <c r="E26" s="805"/>
      <c r="F26" s="805"/>
      <c r="G26" s="805"/>
      <c r="H26" s="805"/>
      <c r="I26" s="805"/>
      <c r="J26" s="805"/>
      <c r="K26" s="805"/>
      <c r="L26" s="805"/>
      <c r="M26" s="805"/>
      <c r="N26" s="805"/>
      <c r="O26" s="805"/>
      <c r="P26" s="805"/>
      <c r="Q26" s="805"/>
      <c r="R26" s="703"/>
      <c r="S26" s="118"/>
      <c r="T26" s="502"/>
      <c r="U26" s="502"/>
      <c r="V26" s="569"/>
      <c r="W26" s="502"/>
      <c r="X26" s="502"/>
      <c r="Y26" s="502"/>
      <c r="Z26" s="502"/>
      <c r="AA26" s="502"/>
    </row>
    <row r="27" spans="1:27" s="527" customFormat="1" ht="10.5" customHeight="1">
      <c r="A27" s="497"/>
      <c r="B27" s="575"/>
      <c r="C27" s="507"/>
      <c r="D27" s="225"/>
      <c r="E27" s="805"/>
      <c r="F27" s="805"/>
      <c r="G27" s="805"/>
      <c r="H27" s="805"/>
      <c r="I27" s="805"/>
      <c r="J27" s="805"/>
      <c r="K27" s="805"/>
      <c r="L27" s="805"/>
      <c r="M27" s="805"/>
      <c r="N27" s="805"/>
      <c r="O27" s="805"/>
      <c r="P27" s="805"/>
      <c r="Q27" s="805"/>
      <c r="R27" s="703"/>
      <c r="S27" s="118"/>
      <c r="T27" s="502"/>
      <c r="U27" s="502"/>
      <c r="V27" s="569"/>
      <c r="W27" s="502"/>
      <c r="X27" s="502"/>
      <c r="Y27" s="502"/>
      <c r="Z27" s="502"/>
      <c r="AA27" s="502"/>
    </row>
    <row r="28" spans="1:27" s="527" customFormat="1" ht="6" customHeight="1">
      <c r="A28" s="497"/>
      <c r="B28" s="575"/>
      <c r="C28" s="507"/>
      <c r="D28" s="225"/>
      <c r="E28" s="805"/>
      <c r="F28" s="805"/>
      <c r="G28" s="805"/>
      <c r="H28" s="805"/>
      <c r="I28" s="805"/>
      <c r="J28" s="805"/>
      <c r="K28" s="805"/>
      <c r="L28" s="805"/>
      <c r="M28" s="805"/>
      <c r="N28" s="805"/>
      <c r="O28" s="805"/>
      <c r="P28" s="805"/>
      <c r="Q28" s="805"/>
      <c r="R28" s="703"/>
      <c r="S28" s="118"/>
      <c r="T28" s="502"/>
      <c r="U28" s="502"/>
      <c r="V28" s="502"/>
      <c r="W28" s="502"/>
      <c r="X28" s="502"/>
      <c r="Y28" s="502"/>
      <c r="Z28" s="502"/>
      <c r="AA28" s="502"/>
    </row>
    <row r="29" spans="1:27" s="802" customFormat="1" ht="15" customHeight="1">
      <c r="A29" s="800"/>
      <c r="B29" s="606"/>
      <c r="C29" s="866" t="s">
        <v>369</v>
      </c>
      <c r="D29" s="286"/>
      <c r="E29" s="806"/>
      <c r="F29" s="807"/>
      <c r="G29" s="807"/>
      <c r="H29" s="807"/>
      <c r="I29" s="807"/>
      <c r="J29" s="807"/>
      <c r="K29" s="807"/>
      <c r="L29" s="807"/>
      <c r="M29" s="807"/>
      <c r="N29" s="807"/>
      <c r="O29" s="807"/>
      <c r="P29" s="807"/>
      <c r="Q29" s="807"/>
      <c r="R29" s="880"/>
      <c r="S29" s="484"/>
      <c r="T29" s="801"/>
      <c r="U29" s="801"/>
      <c r="V29" s="801"/>
      <c r="W29" s="801"/>
      <c r="X29" s="801"/>
      <c r="Y29" s="801"/>
      <c r="Z29" s="801"/>
      <c r="AA29" s="801"/>
    </row>
    <row r="30" spans="1:27" s="527" customFormat="1" ht="11.25" customHeight="1">
      <c r="A30" s="497"/>
      <c r="B30" s="575"/>
      <c r="C30" s="868"/>
      <c r="D30" s="130" t="s">
        <v>167</v>
      </c>
      <c r="E30" s="804">
        <v>-17.051335558999998</v>
      </c>
      <c r="F30" s="804">
        <v>-15.903242980266667</v>
      </c>
      <c r="G30" s="804">
        <v>-14.437682153099999</v>
      </c>
      <c r="H30" s="804">
        <v>-12.704199960866667</v>
      </c>
      <c r="I30" s="804">
        <v>-11.733459325233333</v>
      </c>
      <c r="J30" s="804">
        <v>-11.179604994966667</v>
      </c>
      <c r="K30" s="804">
        <v>-10.0295557677</v>
      </c>
      <c r="L30" s="804">
        <v>-9.252299322299999</v>
      </c>
      <c r="M30" s="804">
        <v>-8.4027187184666658</v>
      </c>
      <c r="N30" s="804">
        <v>-8.3579106861333354</v>
      </c>
      <c r="O30" s="804">
        <v>-8.3693327617333342</v>
      </c>
      <c r="P30" s="804">
        <v>-7.7938516174666681</v>
      </c>
      <c r="Q30" s="804">
        <v>-8.1068393294999996</v>
      </c>
      <c r="R30" s="881"/>
      <c r="S30" s="118"/>
      <c r="T30" s="502"/>
      <c r="U30" s="502"/>
      <c r="V30" s="502"/>
      <c r="W30" s="502"/>
      <c r="X30" s="502"/>
      <c r="Y30" s="502"/>
      <c r="Z30" s="502"/>
      <c r="AA30" s="502"/>
    </row>
    <row r="31" spans="1:27" s="527" customFormat="1" ht="12.75" customHeight="1">
      <c r="A31" s="497"/>
      <c r="B31" s="575"/>
      <c r="C31" s="868"/>
      <c r="D31" s="130" t="s">
        <v>164</v>
      </c>
      <c r="E31" s="804">
        <v>-54.845754292229792</v>
      </c>
      <c r="F31" s="804">
        <v>-53.377993368319153</v>
      </c>
      <c r="G31" s="804">
        <v>-51.566224826934182</v>
      </c>
      <c r="H31" s="804">
        <v>-51.171684327721614</v>
      </c>
      <c r="I31" s="804">
        <v>-49.402256708241282</v>
      </c>
      <c r="J31" s="804">
        <v>-48.210160221074354</v>
      </c>
      <c r="K31" s="804">
        <v>-46.876261629867543</v>
      </c>
      <c r="L31" s="804">
        <v>-46.977024275215228</v>
      </c>
      <c r="M31" s="804">
        <v>-43.818725398791798</v>
      </c>
      <c r="N31" s="804">
        <v>-39.289903550746708</v>
      </c>
      <c r="O31" s="804">
        <v>-33.1480150433053</v>
      </c>
      <c r="P31" s="804">
        <v>-30.103643107856072</v>
      </c>
      <c r="Q31" s="804">
        <v>-29.166763320807448</v>
      </c>
      <c r="R31" s="881"/>
      <c r="S31" s="118"/>
      <c r="T31" s="502"/>
      <c r="U31" s="502"/>
      <c r="V31" s="502"/>
      <c r="W31" s="502"/>
      <c r="X31" s="502"/>
      <c r="Y31" s="502"/>
      <c r="Z31" s="502"/>
      <c r="AA31" s="502"/>
    </row>
    <row r="32" spans="1:27" s="527" customFormat="1" ht="11.25" customHeight="1">
      <c r="A32" s="497"/>
      <c r="B32" s="575"/>
      <c r="C32" s="868"/>
      <c r="D32" s="130" t="s">
        <v>165</v>
      </c>
      <c r="E32" s="804">
        <v>-29.324036268466667</v>
      </c>
      <c r="F32" s="804">
        <v>-28.364270809466664</v>
      </c>
      <c r="G32" s="804">
        <v>-27.343360402433333</v>
      </c>
      <c r="H32" s="804">
        <v>-25.869223388033333</v>
      </c>
      <c r="I32" s="804">
        <v>-24.017259037633334</v>
      </c>
      <c r="J32" s="804">
        <v>-22.059370256233333</v>
      </c>
      <c r="K32" s="804">
        <v>-21.040626606366665</v>
      </c>
      <c r="L32" s="804">
        <v>-19.0398234745</v>
      </c>
      <c r="M32" s="804">
        <v>-18.030899205000001</v>
      </c>
      <c r="N32" s="804">
        <v>-18.170657851766666</v>
      </c>
      <c r="O32" s="804">
        <v>-18.912068654133336</v>
      </c>
      <c r="P32" s="804">
        <v>-18.2340422917</v>
      </c>
      <c r="Q32" s="804">
        <v>-16.430589126433336</v>
      </c>
      <c r="R32" s="881"/>
      <c r="S32" s="118"/>
      <c r="T32" s="502"/>
      <c r="U32" s="502"/>
      <c r="V32" s="502"/>
      <c r="W32" s="502"/>
      <c r="X32" s="502"/>
      <c r="Y32" s="502"/>
      <c r="Z32" s="502"/>
      <c r="AA32" s="502"/>
    </row>
    <row r="33" spans="1:27" s="527" customFormat="1" ht="12" customHeight="1">
      <c r="A33" s="497"/>
      <c r="B33" s="575"/>
      <c r="C33" s="868"/>
      <c r="D33" s="130" t="s">
        <v>168</v>
      </c>
      <c r="E33" s="804">
        <v>-17.746358197050984</v>
      </c>
      <c r="F33" s="804">
        <v>-18.356362169136251</v>
      </c>
      <c r="G33" s="804">
        <v>-17.7341599618813</v>
      </c>
      <c r="H33" s="804">
        <v>-17.328874277633926</v>
      </c>
      <c r="I33" s="804">
        <v>-17.447804352152506</v>
      </c>
      <c r="J33" s="804">
        <v>-17.958991939683841</v>
      </c>
      <c r="K33" s="804">
        <v>-17.257751775958916</v>
      </c>
      <c r="L33" s="804">
        <v>-16.129304896672558</v>
      </c>
      <c r="M33" s="804">
        <v>-13.403860675476006</v>
      </c>
      <c r="N33" s="804">
        <v>-12.139660598891057</v>
      </c>
      <c r="O33" s="804">
        <v>-10.957091554105221</v>
      </c>
      <c r="P33" s="804">
        <v>-10.569022984102119</v>
      </c>
      <c r="Q33" s="804">
        <v>-9.4383193142575816</v>
      </c>
      <c r="R33" s="881"/>
      <c r="S33" s="118"/>
      <c r="T33" s="502"/>
      <c r="U33" s="502"/>
      <c r="V33" s="502"/>
      <c r="W33" s="502"/>
      <c r="X33" s="502"/>
      <c r="Y33" s="502"/>
      <c r="Z33" s="502"/>
      <c r="AA33" s="502"/>
    </row>
    <row r="34" spans="1:27" s="802" customFormat="1" ht="21" customHeight="1">
      <c r="A34" s="800"/>
      <c r="B34" s="606"/>
      <c r="C34" s="1635" t="s">
        <v>368</v>
      </c>
      <c r="D34" s="1635"/>
      <c r="E34" s="808">
        <v>74.11666666666666</v>
      </c>
      <c r="F34" s="808">
        <v>72.850000000000009</v>
      </c>
      <c r="G34" s="808">
        <v>71.95</v>
      </c>
      <c r="H34" s="808">
        <v>70.683333333333337</v>
      </c>
      <c r="I34" s="808">
        <v>68.983333333333334</v>
      </c>
      <c r="J34" s="808">
        <v>68.550000000000011</v>
      </c>
      <c r="K34" s="808">
        <v>66.95</v>
      </c>
      <c r="L34" s="808">
        <v>63.983333333333341</v>
      </c>
      <c r="M34" s="808">
        <v>58.033333333333331</v>
      </c>
      <c r="N34" s="808">
        <v>50.883333333333333</v>
      </c>
      <c r="O34" s="808">
        <v>46.35</v>
      </c>
      <c r="P34" s="808">
        <v>43.116666666666674</v>
      </c>
      <c r="Q34" s="808">
        <v>39.833333333333336</v>
      </c>
      <c r="R34" s="880"/>
      <c r="S34" s="484"/>
    </row>
    <row r="35" spans="1:27" s="814" customFormat="1" ht="16.5" customHeight="1">
      <c r="A35" s="809"/>
      <c r="B35" s="810"/>
      <c r="C35" s="441" t="s">
        <v>410</v>
      </c>
      <c r="D35" s="811"/>
      <c r="E35" s="812">
        <v>-59.766666666666673</v>
      </c>
      <c r="F35" s="812">
        <v>-58.662500000000001</v>
      </c>
      <c r="G35" s="812">
        <v>-56.329166666666673</v>
      </c>
      <c r="H35" s="812">
        <v>-55.341666666666669</v>
      </c>
      <c r="I35" s="812">
        <v>-54.179166666666667</v>
      </c>
      <c r="J35" s="812">
        <v>-54.99583333333333</v>
      </c>
      <c r="K35" s="812">
        <v>-53.875</v>
      </c>
      <c r="L35" s="812">
        <v>-52.733333333333327</v>
      </c>
      <c r="M35" s="812">
        <v>-49.012499999999996</v>
      </c>
      <c r="N35" s="812">
        <v>-45.279166666666669</v>
      </c>
      <c r="O35" s="812">
        <v>-42.833333333333336</v>
      </c>
      <c r="P35" s="812">
        <v>-41.824999999999996</v>
      </c>
      <c r="Q35" s="812">
        <v>-40.4375</v>
      </c>
      <c r="R35" s="882"/>
      <c r="S35" s="485"/>
      <c r="T35" s="813"/>
      <c r="U35" s="813"/>
      <c r="V35" s="813"/>
      <c r="W35" s="813"/>
      <c r="X35" s="813"/>
      <c r="Y35" s="813"/>
      <c r="Z35" s="813"/>
      <c r="AA35" s="813"/>
    </row>
    <row r="36" spans="1:27" s="527" customFormat="1" ht="10.5" customHeight="1">
      <c r="A36" s="497"/>
      <c r="B36" s="575"/>
      <c r="C36" s="815"/>
      <c r="D36" s="225"/>
      <c r="E36" s="816"/>
      <c r="F36" s="816"/>
      <c r="G36" s="816"/>
      <c r="H36" s="816"/>
      <c r="I36" s="816"/>
      <c r="J36" s="816"/>
      <c r="K36" s="816"/>
      <c r="L36" s="816"/>
      <c r="M36" s="816"/>
      <c r="N36" s="816"/>
      <c r="O36" s="816"/>
      <c r="P36" s="816"/>
      <c r="Q36" s="816"/>
      <c r="R36" s="881"/>
      <c r="S36" s="118"/>
    </row>
    <row r="37" spans="1:27" s="527" customFormat="1" ht="10.5" customHeight="1">
      <c r="A37" s="497"/>
      <c r="B37" s="575"/>
      <c r="C37" s="815"/>
      <c r="D37" s="225"/>
      <c r="E37" s="816"/>
      <c r="F37" s="816"/>
      <c r="G37" s="816"/>
      <c r="H37" s="816"/>
      <c r="I37" s="816"/>
      <c r="J37" s="816"/>
      <c r="K37" s="816"/>
      <c r="L37" s="816"/>
      <c r="M37" s="816"/>
      <c r="N37" s="816"/>
      <c r="O37" s="816"/>
      <c r="P37" s="816"/>
      <c r="Q37" s="816"/>
      <c r="R37" s="881"/>
      <c r="S37" s="118"/>
    </row>
    <row r="38" spans="1:27" s="527" customFormat="1" ht="10.5" customHeight="1">
      <c r="A38" s="497"/>
      <c r="B38" s="575"/>
      <c r="C38" s="815"/>
      <c r="D38" s="225"/>
      <c r="E38" s="816"/>
      <c r="F38" s="816"/>
      <c r="G38" s="816"/>
      <c r="H38" s="816"/>
      <c r="I38" s="816"/>
      <c r="J38" s="816"/>
      <c r="K38" s="816"/>
      <c r="L38" s="816"/>
      <c r="M38" s="816"/>
      <c r="N38" s="816"/>
      <c r="O38" s="816"/>
      <c r="P38" s="816"/>
      <c r="Q38" s="816"/>
      <c r="R38" s="881"/>
      <c r="S38" s="118"/>
    </row>
    <row r="39" spans="1:27" s="527" customFormat="1" ht="10.5" customHeight="1">
      <c r="A39" s="497"/>
      <c r="B39" s="575"/>
      <c r="C39" s="815"/>
      <c r="D39" s="225"/>
      <c r="E39" s="816"/>
      <c r="F39" s="816"/>
      <c r="G39" s="816"/>
      <c r="H39" s="816"/>
      <c r="I39" s="816"/>
      <c r="J39" s="816"/>
      <c r="K39" s="816"/>
      <c r="L39" s="816"/>
      <c r="M39" s="816"/>
      <c r="N39" s="816"/>
      <c r="O39" s="816"/>
      <c r="P39" s="816"/>
      <c r="Q39" s="816"/>
      <c r="R39" s="881"/>
      <c r="S39" s="118"/>
    </row>
    <row r="40" spans="1:27" s="527" customFormat="1" ht="10.5" customHeight="1">
      <c r="A40" s="497"/>
      <c r="B40" s="575"/>
      <c r="C40" s="815"/>
      <c r="D40" s="225"/>
      <c r="E40" s="816"/>
      <c r="F40" s="816"/>
      <c r="G40" s="816"/>
      <c r="H40" s="816"/>
      <c r="I40" s="816"/>
      <c r="J40" s="816"/>
      <c r="K40" s="816"/>
      <c r="L40" s="816"/>
      <c r="M40" s="816"/>
      <c r="N40" s="816"/>
      <c r="O40" s="816"/>
      <c r="P40" s="816"/>
      <c r="Q40" s="816"/>
      <c r="R40" s="881"/>
      <c r="S40" s="118"/>
    </row>
    <row r="41" spans="1:27" s="527" customFormat="1" ht="10.5" customHeight="1">
      <c r="A41" s="497"/>
      <c r="B41" s="575"/>
      <c r="C41" s="815"/>
      <c r="D41" s="225"/>
      <c r="E41" s="816"/>
      <c r="F41" s="816"/>
      <c r="G41" s="816"/>
      <c r="H41" s="816"/>
      <c r="I41" s="816"/>
      <c r="J41" s="816"/>
      <c r="K41" s="816"/>
      <c r="L41" s="816"/>
      <c r="M41" s="816"/>
      <c r="N41" s="816"/>
      <c r="O41" s="816"/>
      <c r="P41" s="816"/>
      <c r="Q41" s="816"/>
      <c r="R41" s="881"/>
      <c r="S41" s="118"/>
    </row>
    <row r="42" spans="1:27" s="527" customFormat="1" ht="10.5" customHeight="1">
      <c r="A42" s="497"/>
      <c r="B42" s="575"/>
      <c r="C42" s="815"/>
      <c r="D42" s="225"/>
      <c r="E42" s="816"/>
      <c r="F42" s="816"/>
      <c r="G42" s="816"/>
      <c r="H42" s="816"/>
      <c r="I42" s="816"/>
      <c r="J42" s="816"/>
      <c r="K42" s="816"/>
      <c r="L42" s="816"/>
      <c r="M42" s="816"/>
      <c r="N42" s="816"/>
      <c r="O42" s="816"/>
      <c r="P42" s="816"/>
      <c r="Q42" s="816"/>
      <c r="R42" s="881"/>
      <c r="S42" s="118"/>
    </row>
    <row r="43" spans="1:27" s="527" customFormat="1" ht="10.5" customHeight="1">
      <c r="A43" s="497"/>
      <c r="B43" s="575"/>
      <c r="C43" s="815"/>
      <c r="D43" s="225"/>
      <c r="E43" s="816"/>
      <c r="F43" s="816"/>
      <c r="G43" s="816"/>
      <c r="H43" s="816"/>
      <c r="I43" s="816"/>
      <c r="J43" s="816"/>
      <c r="K43" s="816"/>
      <c r="L43" s="816"/>
      <c r="M43" s="816"/>
      <c r="N43" s="816"/>
      <c r="O43" s="816"/>
      <c r="P43" s="816"/>
      <c r="Q43" s="816"/>
      <c r="R43" s="881"/>
      <c r="S43" s="118"/>
    </row>
    <row r="44" spans="1:27" s="527" customFormat="1" ht="10.5" customHeight="1">
      <c r="A44" s="497"/>
      <c r="B44" s="575"/>
      <c r="C44" s="815"/>
      <c r="D44" s="225"/>
      <c r="E44" s="816"/>
      <c r="F44" s="816"/>
      <c r="G44" s="816"/>
      <c r="H44" s="816"/>
      <c r="I44" s="816"/>
      <c r="J44" s="816"/>
      <c r="K44" s="816"/>
      <c r="L44" s="816"/>
      <c r="M44" s="816"/>
      <c r="N44" s="816"/>
      <c r="O44" s="816"/>
      <c r="P44" s="816"/>
      <c r="Q44" s="816"/>
      <c r="R44" s="881"/>
      <c r="S44" s="118"/>
    </row>
    <row r="45" spans="1:27" s="527" customFormat="1" ht="10.5" customHeight="1">
      <c r="A45" s="497"/>
      <c r="B45" s="575"/>
      <c r="C45" s="815"/>
      <c r="D45" s="225"/>
      <c r="E45" s="816"/>
      <c r="F45" s="816"/>
      <c r="G45" s="816"/>
      <c r="H45" s="816"/>
      <c r="I45" s="816"/>
      <c r="J45" s="816"/>
      <c r="K45" s="816"/>
      <c r="L45" s="816"/>
      <c r="M45" s="816"/>
      <c r="N45" s="816"/>
      <c r="O45" s="816"/>
      <c r="P45" s="816"/>
      <c r="Q45" s="816"/>
      <c r="R45" s="881"/>
      <c r="S45" s="118"/>
    </row>
    <row r="46" spans="1:27" s="527" customFormat="1" ht="10.5" customHeight="1">
      <c r="A46" s="497"/>
      <c r="B46" s="575"/>
      <c r="C46" s="815"/>
      <c r="D46" s="225"/>
      <c r="E46" s="816"/>
      <c r="F46" s="816"/>
      <c r="G46" s="816"/>
      <c r="H46" s="816"/>
      <c r="I46" s="816"/>
      <c r="J46" s="816"/>
      <c r="K46" s="816"/>
      <c r="L46" s="816"/>
      <c r="M46" s="816"/>
      <c r="N46" s="816"/>
      <c r="O46" s="816"/>
      <c r="P46" s="816"/>
      <c r="Q46" s="816"/>
      <c r="R46" s="881"/>
      <c r="S46" s="118"/>
    </row>
    <row r="47" spans="1:27" s="527" customFormat="1" ht="10.5" customHeight="1">
      <c r="A47" s="497"/>
      <c r="B47" s="575"/>
      <c r="C47" s="815"/>
      <c r="D47" s="225"/>
      <c r="E47" s="816"/>
      <c r="F47" s="816"/>
      <c r="G47" s="816"/>
      <c r="H47" s="816"/>
      <c r="I47" s="816"/>
      <c r="J47" s="816"/>
      <c r="K47" s="816"/>
      <c r="L47" s="816"/>
      <c r="M47" s="816"/>
      <c r="N47" s="816"/>
      <c r="O47" s="816"/>
      <c r="P47" s="816"/>
      <c r="Q47" s="816"/>
      <c r="R47" s="881"/>
      <c r="S47" s="118"/>
    </row>
    <row r="48" spans="1:27" s="527" customFormat="1" ht="10.5" customHeight="1">
      <c r="A48" s="497"/>
      <c r="B48" s="575"/>
      <c r="C48" s="815"/>
      <c r="D48" s="225"/>
      <c r="E48" s="816"/>
      <c r="F48" s="816"/>
      <c r="G48" s="816"/>
      <c r="H48" s="816"/>
      <c r="I48" s="816"/>
      <c r="J48" s="816"/>
      <c r="K48" s="816"/>
      <c r="L48" s="816"/>
      <c r="M48" s="816"/>
      <c r="N48" s="816"/>
      <c r="O48" s="816"/>
      <c r="P48" s="816"/>
      <c r="Q48" s="816"/>
      <c r="R48" s="881"/>
      <c r="S48" s="118"/>
    </row>
    <row r="49" spans="1:32" s="802" customFormat="1" ht="15" customHeight="1">
      <c r="A49" s="800"/>
      <c r="B49" s="606"/>
      <c r="C49" s="866" t="s">
        <v>170</v>
      </c>
      <c r="D49" s="286"/>
      <c r="E49" s="806"/>
      <c r="F49" s="807"/>
      <c r="G49" s="807"/>
      <c r="H49" s="807"/>
      <c r="I49" s="807"/>
      <c r="J49" s="807"/>
      <c r="K49" s="807"/>
      <c r="L49" s="807"/>
      <c r="M49" s="807"/>
      <c r="N49" s="807"/>
      <c r="O49" s="807"/>
      <c r="P49" s="807"/>
      <c r="Q49" s="807"/>
      <c r="R49" s="880"/>
      <c r="S49" s="484"/>
      <c r="T49" s="801"/>
      <c r="U49" s="801"/>
      <c r="V49" s="801"/>
      <c r="W49" s="801"/>
      <c r="X49" s="801"/>
      <c r="Y49" s="801"/>
      <c r="Z49" s="801"/>
      <c r="AA49" s="801"/>
    </row>
    <row r="50" spans="1:32" s="802" customFormat="1" ht="16.5" customHeight="1">
      <c r="A50" s="800"/>
      <c r="B50" s="606"/>
      <c r="C50" s="817"/>
      <c r="D50" s="317" t="s">
        <v>367</v>
      </c>
      <c r="E50" s="812">
        <v>710.65200000000004</v>
      </c>
      <c r="F50" s="812">
        <v>740.06200000000001</v>
      </c>
      <c r="G50" s="812">
        <v>739.61099999999999</v>
      </c>
      <c r="H50" s="812">
        <v>734.44799999999998</v>
      </c>
      <c r="I50" s="812">
        <v>728.51199999999994</v>
      </c>
      <c r="J50" s="812">
        <v>703.20500000000004</v>
      </c>
      <c r="K50" s="812">
        <v>689.93299999999999</v>
      </c>
      <c r="L50" s="812">
        <v>688.09900000000005</v>
      </c>
      <c r="M50" s="812">
        <v>695.06500000000005</v>
      </c>
      <c r="N50" s="812">
        <v>697.29600000000005</v>
      </c>
      <c r="O50" s="812">
        <v>694.904</v>
      </c>
      <c r="P50" s="812">
        <v>692.01900000000001</v>
      </c>
      <c r="Q50" s="812">
        <v>690.53499999999997</v>
      </c>
      <c r="R50" s="880"/>
      <c r="S50" s="484"/>
      <c r="T50" s="801"/>
      <c r="U50" s="801"/>
      <c r="V50" s="801"/>
      <c r="W50" s="801"/>
      <c r="X50" s="801"/>
      <c r="Y50" s="801"/>
      <c r="Z50" s="801"/>
      <c r="AA50" s="801"/>
    </row>
    <row r="51" spans="1:32" s="823" customFormat="1" ht="12" customHeight="1">
      <c r="A51" s="819"/>
      <c r="B51" s="820"/>
      <c r="C51" s="821"/>
      <c r="D51" s="865" t="s">
        <v>275</v>
      </c>
      <c r="E51" s="804">
        <v>41.5</v>
      </c>
      <c r="F51" s="804">
        <v>43.326999999999998</v>
      </c>
      <c r="G51" s="804">
        <v>43.732999999999997</v>
      </c>
      <c r="H51" s="804">
        <v>42.698</v>
      </c>
      <c r="I51" s="804">
        <v>41.280999999999999</v>
      </c>
      <c r="J51" s="804">
        <v>38.317</v>
      </c>
      <c r="K51" s="804">
        <v>36.679000000000002</v>
      </c>
      <c r="L51" s="804">
        <v>35.201999999999998</v>
      </c>
      <c r="M51" s="804">
        <v>33.832000000000001</v>
      </c>
      <c r="N51" s="804">
        <v>33.735999999999997</v>
      </c>
      <c r="O51" s="804">
        <v>34.390999999999998</v>
      </c>
      <c r="P51" s="804">
        <v>35.14</v>
      </c>
      <c r="Q51" s="804">
        <v>34.968000000000004</v>
      </c>
      <c r="R51" s="883"/>
      <c r="S51" s="118"/>
      <c r="T51" s="822"/>
      <c r="U51" s="822"/>
      <c r="V51" s="822"/>
      <c r="W51" s="822"/>
      <c r="X51" s="822"/>
      <c r="Y51" s="822"/>
      <c r="Z51" s="822"/>
      <c r="AA51" s="822"/>
    </row>
    <row r="52" spans="1:32" s="827" customFormat="1" ht="16.5" customHeight="1">
      <c r="A52" s="824"/>
      <c r="B52" s="825"/>
      <c r="C52" s="826"/>
      <c r="D52" s="317" t="s">
        <v>365</v>
      </c>
      <c r="E52" s="812">
        <v>54.195999999999998</v>
      </c>
      <c r="F52" s="812">
        <v>74.521000000000001</v>
      </c>
      <c r="G52" s="812">
        <v>57.112000000000002</v>
      </c>
      <c r="H52" s="812">
        <v>63.494</v>
      </c>
      <c r="I52" s="812">
        <v>57.991999999999997</v>
      </c>
      <c r="J52" s="812">
        <v>54.566000000000003</v>
      </c>
      <c r="K52" s="812">
        <v>52.587000000000003</v>
      </c>
      <c r="L52" s="812">
        <v>62.948999999999998</v>
      </c>
      <c r="M52" s="812">
        <v>58.06</v>
      </c>
      <c r="N52" s="812">
        <v>80.176000000000002</v>
      </c>
      <c r="O52" s="812">
        <v>79.290999999999997</v>
      </c>
      <c r="P52" s="812">
        <v>68.415000000000006</v>
      </c>
      <c r="Q52" s="812">
        <v>57.802999999999997</v>
      </c>
      <c r="R52" s="884"/>
      <c r="S52" s="484"/>
      <c r="T52" s="818"/>
      <c r="U52" s="818"/>
      <c r="V52" s="818"/>
      <c r="W52" s="818"/>
      <c r="X52" s="818"/>
      <c r="Y52" s="818"/>
      <c r="Z52" s="818"/>
      <c r="AA52" s="818"/>
    </row>
    <row r="53" spans="1:32" s="527" customFormat="1" ht="11.25" customHeight="1">
      <c r="A53" s="497"/>
      <c r="B53" s="575"/>
      <c r="C53" s="815"/>
      <c r="D53" s="865" t="s">
        <v>276</v>
      </c>
      <c r="E53" s="804">
        <v>-15.566772605471435</v>
      </c>
      <c r="F53" s="804">
        <v>-1.7508470777465757</v>
      </c>
      <c r="G53" s="804">
        <v>-5.1736733745101908</v>
      </c>
      <c r="H53" s="804">
        <v>-2.9574042091427333</v>
      </c>
      <c r="I53" s="804">
        <v>9.5015105740181127</v>
      </c>
      <c r="J53" s="804">
        <v>-3.9922582915457028</v>
      </c>
      <c r="K53" s="804">
        <v>-6.3705154455621749</v>
      </c>
      <c r="L53" s="804">
        <v>1.2579021024015979</v>
      </c>
      <c r="M53" s="804">
        <v>-3.9377895433487686</v>
      </c>
      <c r="N53" s="804">
        <v>7.2043643365245824</v>
      </c>
      <c r="O53" s="804">
        <v>4.6856433682765042</v>
      </c>
      <c r="P53" s="804">
        <v>-2.083840219833677</v>
      </c>
      <c r="Q53" s="804">
        <v>6.6554727286146642</v>
      </c>
      <c r="R53" s="881"/>
      <c r="S53" s="118"/>
      <c r="T53" s="818"/>
      <c r="U53" s="502"/>
      <c r="V53" s="502"/>
      <c r="W53" s="502"/>
      <c r="X53" s="502"/>
      <c r="Y53" s="502"/>
      <c r="Z53" s="502"/>
      <c r="AA53" s="502"/>
    </row>
    <row r="54" spans="1:32" s="802" customFormat="1" ht="16.5" customHeight="1">
      <c r="A54" s="800"/>
      <c r="B54" s="606"/>
      <c r="C54" s="866" t="s">
        <v>366</v>
      </c>
      <c r="D54" s="286"/>
      <c r="E54" s="812">
        <v>5.875</v>
      </c>
      <c r="F54" s="812">
        <v>8.5820000000000007</v>
      </c>
      <c r="G54" s="812">
        <v>7.6559999999999997</v>
      </c>
      <c r="H54" s="812">
        <v>9.65</v>
      </c>
      <c r="I54" s="812">
        <v>11.62</v>
      </c>
      <c r="J54" s="812">
        <v>12.818</v>
      </c>
      <c r="K54" s="812">
        <v>10.974</v>
      </c>
      <c r="L54" s="812">
        <v>13.294</v>
      </c>
      <c r="M54" s="812">
        <v>11.539</v>
      </c>
      <c r="N54" s="812">
        <v>15.79</v>
      </c>
      <c r="O54" s="812">
        <v>14.946999999999999</v>
      </c>
      <c r="P54" s="812">
        <v>12.541</v>
      </c>
      <c r="Q54" s="812">
        <v>10.817</v>
      </c>
      <c r="R54" s="880"/>
      <c r="S54" s="484"/>
      <c r="T54" s="818"/>
      <c r="U54" s="801"/>
      <c r="V54" s="801"/>
      <c r="W54" s="801"/>
      <c r="X54" s="801"/>
      <c r="Y54" s="801"/>
      <c r="Z54" s="801"/>
      <c r="AA54" s="801"/>
    </row>
    <row r="55" spans="1:32" s="527" customFormat="1" ht="9.75" customHeight="1">
      <c r="A55" s="779"/>
      <c r="B55" s="828"/>
      <c r="C55" s="829"/>
      <c r="D55" s="865" t="s">
        <v>171</v>
      </c>
      <c r="E55" s="804">
        <v>-1.7722788831299074</v>
      </c>
      <c r="F55" s="804">
        <v>24.358788581365044</v>
      </c>
      <c r="G55" s="804">
        <v>34.198071866783522</v>
      </c>
      <c r="H55" s="804">
        <v>28.375681787947315</v>
      </c>
      <c r="I55" s="804">
        <v>62.426614481409004</v>
      </c>
      <c r="J55" s="804">
        <v>49.918128654970737</v>
      </c>
      <c r="K55" s="804">
        <v>30.860958740758427</v>
      </c>
      <c r="L55" s="804">
        <v>54.473623053683482</v>
      </c>
      <c r="M55" s="804">
        <v>32.845959014506107</v>
      </c>
      <c r="N55" s="804">
        <v>70.961455175400573</v>
      </c>
      <c r="O55" s="804">
        <v>61.869179120641093</v>
      </c>
      <c r="P55" s="804">
        <v>52.771348519917183</v>
      </c>
      <c r="Q55" s="804">
        <v>84.119148936170205</v>
      </c>
      <c r="R55" s="881"/>
      <c r="S55" s="118"/>
      <c r="T55" s="818"/>
      <c r="U55" s="502"/>
      <c r="V55" s="502"/>
      <c r="W55" s="502"/>
      <c r="X55" s="502"/>
      <c r="Y55" s="502"/>
      <c r="Z55" s="502"/>
      <c r="AA55" s="502"/>
    </row>
    <row r="56" spans="1:32" s="802" customFormat="1" ht="16.5" customHeight="1">
      <c r="A56" s="800"/>
      <c r="B56" s="606"/>
      <c r="C56" s="1635" t="s">
        <v>409</v>
      </c>
      <c r="D56" s="1635"/>
      <c r="E56" s="812">
        <v>400.23399999999998</v>
      </c>
      <c r="F56" s="812">
        <v>417.774</v>
      </c>
      <c r="G56" s="812">
        <v>420.93700000000001</v>
      </c>
      <c r="H56" s="812">
        <v>418.71800000000002</v>
      </c>
      <c r="I56" s="812">
        <v>420.57100000000003</v>
      </c>
      <c r="J56" s="812">
        <v>400.077</v>
      </c>
      <c r="K56" s="812">
        <v>394.90899999999999</v>
      </c>
      <c r="L56" s="812">
        <v>385.62799999999999</v>
      </c>
      <c r="M56" s="812">
        <v>388.88499999999999</v>
      </c>
      <c r="N56" s="812">
        <v>391.858</v>
      </c>
      <c r="O56" s="812">
        <v>376.024</v>
      </c>
      <c r="P56" s="812">
        <v>376.89100000000002</v>
      </c>
      <c r="Q56" s="812" t="s">
        <v>9</v>
      </c>
      <c r="R56" s="880"/>
      <c r="S56" s="484"/>
      <c r="T56" s="818"/>
      <c r="U56" s="818"/>
      <c r="V56" s="818"/>
      <c r="W56" s="818"/>
      <c r="X56" s="818"/>
      <c r="Y56" s="818"/>
      <c r="Z56" s="818"/>
      <c r="AA56" s="818"/>
      <c r="AB56" s="818"/>
      <c r="AC56" s="818"/>
      <c r="AD56" s="818"/>
      <c r="AE56" s="818"/>
      <c r="AF56" s="818"/>
    </row>
    <row r="57" spans="1:32" s="527" customFormat="1" ht="10.5" customHeight="1">
      <c r="A57" s="497"/>
      <c r="B57" s="575"/>
      <c r="C57" s="830"/>
      <c r="D57" s="830"/>
      <c r="E57" s="1374"/>
      <c r="F57" s="1375"/>
      <c r="G57" s="1375"/>
      <c r="H57" s="1375"/>
      <c r="I57" s="1375"/>
      <c r="J57" s="1375"/>
      <c r="K57" s="1375"/>
      <c r="L57" s="1375"/>
      <c r="M57" s="1375"/>
      <c r="N57" s="1375"/>
      <c r="O57" s="1375"/>
      <c r="P57" s="1375"/>
      <c r="Q57" s="1375"/>
      <c r="R57" s="881"/>
      <c r="S57" s="118"/>
      <c r="T57" s="818"/>
    </row>
    <row r="58" spans="1:32" s="527" customFormat="1" ht="10.5" customHeight="1">
      <c r="A58" s="497"/>
      <c r="B58" s="575"/>
      <c r="C58" s="815"/>
      <c r="D58" s="225"/>
      <c r="E58" s="805"/>
      <c r="F58" s="805"/>
      <c r="G58" s="805"/>
      <c r="H58" s="805"/>
      <c r="I58" s="805"/>
      <c r="J58" s="805"/>
      <c r="K58" s="805"/>
      <c r="L58" s="805"/>
      <c r="M58" s="805"/>
      <c r="N58" s="805"/>
      <c r="O58" s="805"/>
      <c r="P58" s="805"/>
      <c r="Q58" s="805"/>
      <c r="R58" s="881"/>
      <c r="S58" s="118"/>
      <c r="T58" s="818"/>
    </row>
    <row r="59" spans="1:32" s="527" customFormat="1" ht="10.5" customHeight="1">
      <c r="A59" s="497"/>
      <c r="B59" s="575"/>
      <c r="C59" s="815"/>
      <c r="D59" s="225"/>
      <c r="E59" s="816"/>
      <c r="F59" s="816"/>
      <c r="G59" s="816"/>
      <c r="H59" s="816"/>
      <c r="I59" s="816"/>
      <c r="J59" s="816"/>
      <c r="K59" s="816"/>
      <c r="L59" s="816"/>
      <c r="M59" s="816"/>
      <c r="N59" s="816"/>
      <c r="O59" s="816"/>
      <c r="P59" s="816"/>
      <c r="Q59" s="816"/>
      <c r="R59" s="881"/>
      <c r="S59" s="118"/>
    </row>
    <row r="60" spans="1:32" s="527" customFormat="1" ht="10.5" customHeight="1">
      <c r="A60" s="497"/>
      <c r="B60" s="575"/>
      <c r="C60" s="815"/>
      <c r="D60" s="225"/>
      <c r="E60" s="816"/>
      <c r="F60" s="816"/>
      <c r="G60" s="816"/>
      <c r="H60" s="816"/>
      <c r="I60" s="816"/>
      <c r="J60" s="816"/>
      <c r="K60" s="816"/>
      <c r="L60" s="816"/>
      <c r="M60" s="816"/>
      <c r="N60" s="816"/>
      <c r="O60" s="816"/>
      <c r="P60" s="816"/>
      <c r="Q60" s="816"/>
      <c r="R60" s="881"/>
      <c r="S60" s="118"/>
    </row>
    <row r="61" spans="1:32" s="527" customFormat="1" ht="10.5" customHeight="1">
      <c r="A61" s="497"/>
      <c r="B61" s="575"/>
      <c r="C61" s="815"/>
      <c r="D61" s="225"/>
      <c r="E61" s="816"/>
      <c r="F61" s="816"/>
      <c r="G61" s="816"/>
      <c r="H61" s="816"/>
      <c r="I61" s="816"/>
      <c r="J61" s="816"/>
      <c r="K61" s="816"/>
      <c r="L61" s="816"/>
      <c r="M61" s="816"/>
      <c r="N61" s="816"/>
      <c r="O61" s="816"/>
      <c r="P61" s="816"/>
      <c r="Q61" s="816"/>
      <c r="R61" s="881"/>
      <c r="S61" s="118"/>
    </row>
    <row r="62" spans="1:32" s="527" customFormat="1" ht="10.5" customHeight="1">
      <c r="A62" s="497"/>
      <c r="B62" s="575"/>
      <c r="C62" s="815"/>
      <c r="D62" s="225"/>
      <c r="E62" s="816"/>
      <c r="F62" s="816"/>
      <c r="G62" s="816"/>
      <c r="H62" s="816"/>
      <c r="I62" s="816"/>
      <c r="J62" s="816"/>
      <c r="K62" s="816"/>
      <c r="L62" s="816"/>
      <c r="M62" s="816"/>
      <c r="N62" s="816"/>
      <c r="O62" s="816"/>
      <c r="P62" s="816"/>
      <c r="Q62" s="816"/>
      <c r="R62" s="881"/>
      <c r="S62" s="118"/>
    </row>
    <row r="63" spans="1:32" s="527" customFormat="1" ht="10.5" customHeight="1">
      <c r="A63" s="497"/>
      <c r="B63" s="575"/>
      <c r="C63" s="815"/>
      <c r="D63" s="225"/>
      <c r="E63" s="816"/>
      <c r="F63" s="816"/>
      <c r="G63" s="816"/>
      <c r="H63" s="816"/>
      <c r="I63" s="816"/>
      <c r="J63" s="816"/>
      <c r="K63" s="816"/>
      <c r="L63" s="816"/>
      <c r="M63" s="816"/>
      <c r="N63" s="816"/>
      <c r="O63" s="816"/>
      <c r="P63" s="816"/>
      <c r="Q63" s="816"/>
      <c r="R63" s="881"/>
      <c r="S63" s="118"/>
    </row>
    <row r="64" spans="1:32" s="527" customFormat="1" ht="10.5" customHeight="1">
      <c r="A64" s="497"/>
      <c r="B64" s="575"/>
      <c r="C64" s="815"/>
      <c r="D64" s="225"/>
      <c r="E64" s="816"/>
      <c r="F64" s="816"/>
      <c r="G64" s="816"/>
      <c r="H64" s="816"/>
      <c r="I64" s="816"/>
      <c r="J64" s="816"/>
      <c r="K64" s="816"/>
      <c r="L64" s="816"/>
      <c r="M64" s="816"/>
      <c r="N64" s="816"/>
      <c r="O64" s="816"/>
      <c r="P64" s="816"/>
      <c r="Q64" s="816"/>
      <c r="R64" s="881"/>
      <c r="S64" s="118"/>
    </row>
    <row r="65" spans="1:19" s="527" customFormat="1" ht="10.5" customHeight="1">
      <c r="A65" s="497"/>
      <c r="B65" s="575"/>
      <c r="C65" s="815"/>
      <c r="D65" s="225"/>
      <c r="E65" s="816"/>
      <c r="F65" s="816"/>
      <c r="G65" s="816"/>
      <c r="H65" s="816"/>
      <c r="I65" s="816"/>
      <c r="J65" s="816"/>
      <c r="K65" s="816"/>
      <c r="L65" s="816"/>
      <c r="M65" s="816"/>
      <c r="N65" s="816"/>
      <c r="O65" s="816"/>
      <c r="P65" s="816"/>
      <c r="Q65" s="816"/>
      <c r="R65" s="881"/>
      <c r="S65" s="118"/>
    </row>
    <row r="66" spans="1:19" s="527" customFormat="1" ht="10.5" customHeight="1">
      <c r="A66" s="497"/>
      <c r="B66" s="575"/>
      <c r="C66" s="815"/>
      <c r="D66" s="225"/>
      <c r="E66" s="816"/>
      <c r="F66" s="816"/>
      <c r="G66" s="816"/>
      <c r="H66" s="816"/>
      <c r="I66" s="816"/>
      <c r="J66" s="816"/>
      <c r="K66" s="816"/>
      <c r="L66" s="816"/>
      <c r="M66" s="816"/>
      <c r="N66" s="816"/>
      <c r="O66" s="816"/>
      <c r="P66" s="816"/>
      <c r="Q66" s="816"/>
      <c r="R66" s="881"/>
      <c r="S66" s="118"/>
    </row>
    <row r="67" spans="1:19" s="527" customFormat="1" ht="10.5" customHeight="1">
      <c r="A67" s="497"/>
      <c r="B67" s="575"/>
      <c r="C67" s="815"/>
      <c r="D67" s="225"/>
      <c r="E67" s="816"/>
      <c r="F67" s="816"/>
      <c r="G67" s="816"/>
      <c r="H67" s="816"/>
      <c r="I67" s="816"/>
      <c r="J67" s="816"/>
      <c r="K67" s="816"/>
      <c r="L67" s="816"/>
      <c r="M67" s="816"/>
      <c r="N67" s="816"/>
      <c r="O67" s="816"/>
      <c r="P67" s="816"/>
      <c r="Q67" s="816"/>
      <c r="R67" s="881"/>
      <c r="S67" s="118"/>
    </row>
    <row r="68" spans="1:19" s="527" customFormat="1" ht="10.5" customHeight="1">
      <c r="A68" s="497"/>
      <c r="B68" s="575"/>
      <c r="C68" s="815"/>
      <c r="D68" s="225"/>
      <c r="E68" s="816"/>
      <c r="F68" s="816"/>
      <c r="G68" s="816"/>
      <c r="H68" s="816"/>
      <c r="I68" s="816"/>
      <c r="J68" s="816"/>
      <c r="K68" s="816"/>
      <c r="L68" s="816"/>
      <c r="M68" s="816"/>
      <c r="N68" s="816"/>
      <c r="O68" s="816"/>
      <c r="P68" s="816"/>
      <c r="Q68" s="816"/>
      <c r="R68" s="881"/>
      <c r="S68" s="118"/>
    </row>
    <row r="69" spans="1:19" s="527" customFormat="1" ht="10.5" customHeight="1">
      <c r="A69" s="497"/>
      <c r="B69" s="575"/>
      <c r="C69" s="815"/>
      <c r="D69" s="225"/>
      <c r="E69" s="816"/>
      <c r="F69" s="816"/>
      <c r="G69" s="816"/>
      <c r="H69" s="816"/>
      <c r="I69" s="816"/>
      <c r="J69" s="816"/>
      <c r="K69" s="816"/>
      <c r="L69" s="816"/>
      <c r="M69" s="816"/>
      <c r="N69" s="816"/>
      <c r="O69" s="816"/>
      <c r="P69" s="816"/>
      <c r="Q69" s="816"/>
      <c r="R69" s="881"/>
      <c r="S69" s="118"/>
    </row>
    <row r="70" spans="1:19" s="527" customFormat="1" ht="20.25" customHeight="1">
      <c r="A70" s="497"/>
      <c r="B70" s="575"/>
      <c r="C70" s="1631" t="s">
        <v>172</v>
      </c>
      <c r="D70" s="1631"/>
      <c r="E70" s="1631"/>
      <c r="F70" s="1631"/>
      <c r="G70" s="1631"/>
      <c r="H70" s="1631"/>
      <c r="I70" s="1631"/>
      <c r="J70" s="1631"/>
      <c r="K70" s="1631"/>
      <c r="L70" s="1631"/>
      <c r="M70" s="1631"/>
      <c r="N70" s="1631"/>
      <c r="O70" s="1631"/>
      <c r="P70" s="1631"/>
      <c r="Q70" s="1631"/>
      <c r="R70" s="881"/>
      <c r="S70" s="118"/>
    </row>
    <row r="71" spans="1:19" s="527" customFormat="1" ht="15.75" customHeight="1">
      <c r="A71" s="497"/>
      <c r="B71" s="575"/>
      <c r="C71" s="1632" t="s">
        <v>274</v>
      </c>
      <c r="D71" s="1632"/>
      <c r="E71" s="1632"/>
      <c r="F71" s="1632"/>
      <c r="G71" s="1632"/>
      <c r="H71" s="1632"/>
      <c r="I71" s="1632"/>
      <c r="J71" s="1632"/>
      <c r="K71" s="1632"/>
      <c r="L71" s="1632"/>
      <c r="M71" s="1632"/>
      <c r="N71" s="1632"/>
      <c r="O71" s="1632"/>
      <c r="P71" s="1632"/>
      <c r="Q71" s="1632"/>
      <c r="R71" s="881"/>
      <c r="S71" s="118"/>
    </row>
    <row r="72" spans="1:19">
      <c r="A72" s="497"/>
      <c r="B72" s="831">
        <v>20</v>
      </c>
      <c r="C72" s="1574">
        <v>41640</v>
      </c>
      <c r="D72" s="1574"/>
      <c r="E72" s="794"/>
      <c r="F72" s="832"/>
      <c r="G72" s="832"/>
      <c r="H72" s="832"/>
      <c r="I72" s="832"/>
      <c r="J72" s="833"/>
      <c r="K72" s="833"/>
      <c r="L72" s="833"/>
      <c r="M72" s="833"/>
      <c r="N72" s="834"/>
      <c r="O72" s="834"/>
      <c r="P72" s="834"/>
      <c r="Q72" s="867"/>
      <c r="R72" s="885"/>
      <c r="S72" s="867"/>
    </row>
    <row r="73" spans="1:19">
      <c r="C73" s="835"/>
      <c r="D73" s="835"/>
      <c r="E73" s="836"/>
      <c r="F73" s="836"/>
      <c r="G73" s="836"/>
      <c r="H73" s="837"/>
      <c r="I73" s="837"/>
      <c r="S73" s="838"/>
    </row>
    <row r="74" spans="1:19">
      <c r="C74" s="835"/>
      <c r="D74" s="835"/>
      <c r="E74" s="835"/>
      <c r="F74" s="835"/>
      <c r="G74" s="835"/>
      <c r="H74" s="835"/>
      <c r="I74" s="835"/>
      <c r="J74" s="835"/>
      <c r="K74" s="835"/>
      <c r="L74" s="835"/>
      <c r="M74" s="835"/>
      <c r="N74" s="835"/>
      <c r="O74" s="835"/>
      <c r="P74" s="835"/>
      <c r="S74" s="835"/>
    </row>
    <row r="75" spans="1:19">
      <c r="C75" s="835"/>
      <c r="D75" s="835"/>
      <c r="E75" s="835"/>
      <c r="F75" s="835"/>
      <c r="G75" s="835"/>
      <c r="H75" s="835"/>
      <c r="I75" s="835"/>
      <c r="J75" s="835"/>
      <c r="K75" s="835"/>
      <c r="L75" s="835"/>
      <c r="M75" s="835"/>
      <c r="N75" s="835"/>
      <c r="O75" s="835"/>
      <c r="P75" s="835"/>
      <c r="S75" s="835"/>
    </row>
    <row r="76" spans="1:19">
      <c r="C76" s="835"/>
      <c r="D76" s="835"/>
      <c r="E76" s="835"/>
      <c r="F76" s="835"/>
      <c r="G76" s="835"/>
      <c r="H76" s="835"/>
      <c r="I76" s="835"/>
      <c r="J76" s="835"/>
      <c r="K76" s="835"/>
      <c r="L76" s="835"/>
      <c r="M76" s="835"/>
      <c r="N76" s="835"/>
      <c r="O76" s="835"/>
      <c r="P76" s="835"/>
      <c r="S76" s="835"/>
    </row>
    <row r="77" spans="1:19" ht="15" customHeight="1">
      <c r="C77" s="835"/>
      <c r="D77" s="835"/>
      <c r="E77" s="835"/>
      <c r="F77" s="835"/>
      <c r="G77" s="835"/>
      <c r="H77" s="835"/>
      <c r="I77" s="835"/>
      <c r="J77" s="835"/>
      <c r="K77" s="835"/>
      <c r="L77" s="835"/>
      <c r="M77" s="835"/>
      <c r="N77" s="835"/>
      <c r="O77" s="835"/>
      <c r="P77" s="835"/>
      <c r="S77" s="835"/>
    </row>
    <row r="78" spans="1:19">
      <c r="C78" s="835"/>
      <c r="D78" s="835"/>
      <c r="E78" s="835"/>
      <c r="F78" s="835"/>
      <c r="G78" s="835"/>
      <c r="H78" s="835"/>
      <c r="I78" s="835"/>
      <c r="J78" s="835"/>
      <c r="K78" s="835"/>
      <c r="L78" s="835"/>
      <c r="M78" s="835"/>
      <c r="N78" s="835"/>
      <c r="O78" s="835"/>
      <c r="P78" s="835"/>
      <c r="S78" s="835"/>
    </row>
    <row r="79" spans="1:19">
      <c r="C79" s="835"/>
      <c r="D79" s="835"/>
      <c r="E79" s="835"/>
      <c r="F79" s="835"/>
      <c r="G79" s="835"/>
      <c r="H79" s="835"/>
      <c r="I79" s="835"/>
      <c r="J79" s="835"/>
      <c r="K79" s="835"/>
      <c r="L79" s="835"/>
      <c r="M79" s="835"/>
      <c r="N79" s="835"/>
      <c r="O79" s="835"/>
      <c r="P79" s="835"/>
      <c r="S79" s="835"/>
    </row>
    <row r="80" spans="1:19">
      <c r="C80" s="835"/>
      <c r="D80" s="835"/>
      <c r="E80" s="835"/>
      <c r="F80" s="835"/>
      <c r="G80" s="835"/>
      <c r="H80" s="835"/>
      <c r="I80" s="835"/>
      <c r="J80" s="835"/>
      <c r="K80" s="835"/>
      <c r="L80" s="835"/>
      <c r="M80" s="835"/>
      <c r="N80" s="835"/>
      <c r="O80" s="835"/>
      <c r="P80" s="835"/>
      <c r="S80" s="835"/>
    </row>
    <row r="81" spans="3:19">
      <c r="C81" s="835"/>
      <c r="D81" s="835"/>
      <c r="E81" s="835"/>
      <c r="F81" s="835"/>
      <c r="G81" s="835"/>
      <c r="H81" s="835"/>
      <c r="I81" s="835"/>
      <c r="J81" s="835"/>
      <c r="K81" s="835"/>
      <c r="L81" s="835"/>
      <c r="M81" s="835"/>
      <c r="N81" s="835"/>
      <c r="O81" s="835"/>
      <c r="P81" s="835"/>
      <c r="S81" s="835"/>
    </row>
    <row r="82" spans="3:19">
      <c r="C82" s="835"/>
      <c r="D82" s="835"/>
      <c r="E82" s="835"/>
      <c r="F82" s="835"/>
      <c r="G82" s="835"/>
      <c r="H82" s="835"/>
      <c r="I82" s="835"/>
      <c r="J82" s="835"/>
      <c r="K82" s="835"/>
      <c r="L82" s="835"/>
      <c r="M82" s="835"/>
      <c r="N82" s="835"/>
      <c r="O82" s="835"/>
      <c r="P82" s="835"/>
      <c r="S82" s="835"/>
    </row>
    <row r="83" spans="3:19" ht="8.25" customHeight="1">
      <c r="C83" s="835"/>
      <c r="D83" s="835"/>
      <c r="E83" s="835"/>
      <c r="F83" s="835"/>
      <c r="G83" s="835"/>
      <c r="H83" s="835"/>
      <c r="I83" s="835"/>
      <c r="J83" s="835"/>
      <c r="K83" s="835"/>
      <c r="L83" s="835"/>
      <c r="M83" s="835"/>
      <c r="N83" s="835"/>
      <c r="O83" s="835"/>
      <c r="P83" s="835"/>
      <c r="S83" s="835"/>
    </row>
    <row r="84" spans="3:19">
      <c r="C84" s="835"/>
      <c r="D84" s="835"/>
      <c r="E84" s="835"/>
      <c r="F84" s="835"/>
      <c r="G84" s="835"/>
      <c r="H84" s="835"/>
      <c r="I84" s="835"/>
      <c r="J84" s="835"/>
      <c r="K84" s="835"/>
      <c r="L84" s="835"/>
      <c r="M84" s="835"/>
      <c r="N84" s="835"/>
      <c r="O84" s="835"/>
      <c r="P84" s="835"/>
      <c r="Q84" s="835"/>
      <c r="R84" s="874"/>
      <c r="S84" s="835"/>
    </row>
    <row r="85" spans="3:19" ht="9" customHeight="1">
      <c r="C85" s="835"/>
      <c r="D85" s="835"/>
      <c r="E85" s="835"/>
      <c r="F85" s="835"/>
      <c r="G85" s="835"/>
      <c r="H85" s="835"/>
      <c r="I85" s="835"/>
      <c r="J85" s="835"/>
      <c r="K85" s="835"/>
      <c r="L85" s="835"/>
      <c r="M85" s="835"/>
      <c r="N85" s="835"/>
      <c r="O85" s="835"/>
      <c r="P85" s="835"/>
      <c r="Q85" s="835"/>
      <c r="R85" s="874"/>
      <c r="S85" s="835"/>
    </row>
    <row r="86" spans="3:19" ht="8.25" customHeight="1">
      <c r="C86" s="835"/>
      <c r="D86" s="835"/>
      <c r="E86" s="835"/>
      <c r="F86" s="835"/>
      <c r="G86" s="835"/>
      <c r="H86" s="835"/>
      <c r="I86" s="835"/>
      <c r="J86" s="835"/>
      <c r="K86" s="835"/>
      <c r="L86" s="835"/>
      <c r="M86" s="835"/>
      <c r="N86" s="835"/>
      <c r="O86" s="835"/>
      <c r="P86" s="835"/>
      <c r="Q86" s="835"/>
      <c r="R86" s="874"/>
      <c r="S86" s="835"/>
    </row>
    <row r="87" spans="3:19" ht="9.75" customHeight="1">
      <c r="C87" s="835"/>
      <c r="D87" s="835"/>
      <c r="E87" s="835"/>
      <c r="F87" s="835"/>
      <c r="G87" s="835"/>
      <c r="H87" s="835"/>
      <c r="I87" s="835"/>
      <c r="J87" s="835"/>
      <c r="K87" s="835"/>
      <c r="L87" s="835"/>
      <c r="M87" s="835"/>
      <c r="N87" s="835"/>
      <c r="O87" s="835"/>
      <c r="P87" s="835"/>
      <c r="Q87" s="835"/>
      <c r="R87" s="874"/>
      <c r="S87" s="835"/>
    </row>
    <row r="88" spans="3:19">
      <c r="C88" s="835"/>
      <c r="D88" s="835"/>
      <c r="E88" s="835"/>
      <c r="F88" s="835"/>
      <c r="G88" s="835"/>
      <c r="H88" s="835"/>
      <c r="I88" s="835"/>
      <c r="J88" s="835"/>
      <c r="K88" s="835"/>
      <c r="L88" s="835"/>
      <c r="M88" s="835"/>
      <c r="N88" s="835"/>
      <c r="O88" s="835"/>
      <c r="P88" s="835"/>
      <c r="Q88" s="835"/>
      <c r="R88" s="874"/>
      <c r="S88" s="835"/>
    </row>
    <row r="89" spans="3:19">
      <c r="C89" s="835"/>
      <c r="D89" s="835"/>
      <c r="E89" s="835"/>
      <c r="F89" s="835"/>
      <c r="G89" s="835"/>
      <c r="H89" s="835"/>
      <c r="I89" s="835"/>
      <c r="J89" s="835"/>
      <c r="K89" s="835"/>
      <c r="L89" s="835"/>
      <c r="M89" s="835"/>
      <c r="N89" s="835"/>
      <c r="O89" s="835"/>
      <c r="P89" s="835"/>
      <c r="Q89" s="835"/>
      <c r="R89" s="874"/>
      <c r="S89" s="835"/>
    </row>
    <row r="90" spans="3:19">
      <c r="C90" s="835"/>
      <c r="D90" s="835"/>
      <c r="E90" s="835"/>
      <c r="F90" s="835"/>
      <c r="G90" s="835"/>
      <c r="H90" s="835"/>
      <c r="I90" s="835"/>
      <c r="J90" s="835"/>
      <c r="K90" s="835"/>
      <c r="L90" s="835"/>
      <c r="M90" s="835"/>
      <c r="N90" s="835"/>
      <c r="O90" s="835"/>
      <c r="P90" s="835"/>
      <c r="Q90" s="835"/>
      <c r="R90" s="874"/>
      <c r="S90" s="835"/>
    </row>
    <row r="91" spans="3:19">
      <c r="C91" s="835"/>
      <c r="D91" s="835"/>
      <c r="E91" s="835"/>
      <c r="F91" s="835"/>
      <c r="G91" s="835"/>
      <c r="H91" s="835"/>
      <c r="I91" s="835"/>
      <c r="J91" s="835"/>
      <c r="K91" s="835"/>
      <c r="L91" s="835"/>
      <c r="M91" s="835"/>
      <c r="N91" s="835"/>
      <c r="O91" s="835"/>
      <c r="P91" s="835"/>
      <c r="Q91" s="835"/>
      <c r="R91" s="874"/>
      <c r="S91" s="835"/>
    </row>
    <row r="92" spans="3:19">
      <c r="C92" s="835"/>
      <c r="D92" s="835"/>
      <c r="E92" s="835"/>
      <c r="F92" s="835"/>
      <c r="G92" s="835"/>
      <c r="H92" s="835"/>
      <c r="I92" s="835"/>
      <c r="J92" s="835"/>
      <c r="K92" s="835"/>
      <c r="L92" s="835"/>
      <c r="M92" s="835"/>
      <c r="N92" s="835"/>
      <c r="O92" s="835"/>
      <c r="P92" s="835"/>
      <c r="Q92" s="835"/>
      <c r="R92" s="874"/>
      <c r="S92" s="835"/>
    </row>
    <row r="93" spans="3:19">
      <c r="C93" s="835"/>
      <c r="D93" s="835"/>
      <c r="E93" s="835"/>
      <c r="F93" s="835"/>
      <c r="G93" s="835"/>
      <c r="H93" s="835"/>
      <c r="I93" s="835"/>
      <c r="J93" s="835"/>
      <c r="K93" s="835"/>
      <c r="L93" s="835"/>
      <c r="M93" s="835"/>
      <c r="N93" s="835"/>
      <c r="O93" s="835"/>
      <c r="P93" s="835"/>
      <c r="Q93" s="835"/>
      <c r="R93" s="874"/>
      <c r="S93" s="835"/>
    </row>
    <row r="94" spans="3:19">
      <c r="C94" s="835"/>
      <c r="D94" s="835"/>
      <c r="E94" s="835"/>
      <c r="F94" s="835"/>
      <c r="G94" s="835"/>
      <c r="H94" s="835"/>
      <c r="I94" s="835"/>
      <c r="J94" s="835"/>
      <c r="K94" s="835"/>
      <c r="L94" s="835"/>
      <c r="M94" s="835"/>
      <c r="N94" s="835"/>
      <c r="O94" s="835"/>
      <c r="P94" s="835"/>
      <c r="Q94" s="835"/>
      <c r="R94" s="874"/>
      <c r="S94" s="835"/>
    </row>
    <row r="95" spans="3:19">
      <c r="C95" s="835"/>
      <c r="D95" s="835"/>
      <c r="E95" s="835"/>
      <c r="F95" s="835"/>
      <c r="G95" s="835"/>
      <c r="H95" s="835"/>
      <c r="I95" s="835"/>
      <c r="J95" s="835"/>
      <c r="K95" s="835"/>
      <c r="L95" s="835"/>
      <c r="M95" s="835"/>
      <c r="N95" s="835"/>
      <c r="O95" s="835"/>
      <c r="P95" s="835"/>
      <c r="Q95" s="835"/>
      <c r="R95" s="874"/>
      <c r="S95" s="835"/>
    </row>
    <row r="96" spans="3:19">
      <c r="C96" s="835"/>
      <c r="D96" s="835"/>
      <c r="E96" s="835"/>
      <c r="F96" s="835"/>
      <c r="G96" s="835"/>
      <c r="H96" s="835"/>
      <c r="I96" s="835"/>
      <c r="J96" s="835"/>
      <c r="K96" s="835"/>
      <c r="L96" s="835"/>
      <c r="M96" s="835"/>
      <c r="N96" s="835"/>
      <c r="O96" s="835"/>
      <c r="P96" s="835"/>
      <c r="Q96" s="835"/>
      <c r="R96" s="874"/>
      <c r="S96" s="835"/>
    </row>
    <row r="97" spans="3:19">
      <c r="C97" s="835"/>
      <c r="D97" s="835"/>
      <c r="E97" s="835"/>
      <c r="F97" s="835"/>
      <c r="G97" s="835"/>
      <c r="H97" s="835"/>
      <c r="I97" s="835"/>
      <c r="J97" s="835"/>
      <c r="K97" s="835"/>
      <c r="L97" s="835"/>
      <c r="M97" s="835"/>
      <c r="N97" s="835"/>
      <c r="O97" s="835"/>
      <c r="P97" s="835"/>
      <c r="Q97" s="835"/>
      <c r="R97" s="874"/>
      <c r="S97" s="835"/>
    </row>
    <row r="98" spans="3:19">
      <c r="C98" s="835"/>
      <c r="D98" s="835"/>
      <c r="E98" s="835"/>
      <c r="F98" s="835"/>
      <c r="G98" s="835"/>
      <c r="H98" s="835"/>
      <c r="I98" s="835"/>
      <c r="J98" s="835"/>
      <c r="K98" s="835"/>
      <c r="L98" s="835"/>
      <c r="M98" s="835"/>
      <c r="N98" s="835"/>
      <c r="O98" s="835"/>
      <c r="P98" s="835"/>
      <c r="Q98" s="835"/>
      <c r="R98" s="874"/>
      <c r="S98" s="835"/>
    </row>
    <row r="99" spans="3:19">
      <c r="C99" s="835"/>
      <c r="D99" s="835"/>
      <c r="E99" s="835"/>
      <c r="F99" s="835"/>
      <c r="G99" s="835"/>
      <c r="H99" s="835"/>
      <c r="I99" s="835"/>
      <c r="J99" s="835"/>
      <c r="K99" s="835"/>
      <c r="L99" s="835"/>
      <c r="M99" s="835"/>
      <c r="N99" s="835"/>
      <c r="O99" s="835"/>
      <c r="P99" s="835"/>
      <c r="Q99" s="835"/>
      <c r="R99" s="874"/>
      <c r="S99" s="835"/>
    </row>
    <row r="100" spans="3:19">
      <c r="C100" s="835"/>
      <c r="D100" s="835"/>
      <c r="E100" s="835"/>
      <c r="F100" s="835"/>
      <c r="G100" s="835"/>
      <c r="H100" s="835"/>
      <c r="I100" s="835"/>
      <c r="J100" s="835"/>
      <c r="K100" s="835"/>
      <c r="L100" s="835"/>
      <c r="M100" s="835"/>
      <c r="N100" s="835"/>
      <c r="O100" s="835"/>
      <c r="P100" s="835"/>
      <c r="Q100" s="835"/>
      <c r="R100" s="874"/>
      <c r="S100" s="835"/>
    </row>
    <row r="101" spans="3:19">
      <c r="C101" s="835"/>
      <c r="D101" s="835"/>
      <c r="E101" s="835"/>
      <c r="F101" s="835"/>
      <c r="G101" s="835"/>
      <c r="H101" s="835"/>
      <c r="I101" s="835"/>
      <c r="J101" s="835"/>
      <c r="K101" s="835"/>
      <c r="L101" s="835"/>
      <c r="M101" s="835"/>
      <c r="N101" s="835"/>
      <c r="O101" s="835"/>
      <c r="P101" s="835"/>
      <c r="Q101" s="835"/>
      <c r="R101" s="874"/>
      <c r="S101" s="835"/>
    </row>
    <row r="102" spans="3:19">
      <c r="C102" s="835"/>
      <c r="D102" s="835"/>
      <c r="E102" s="835"/>
      <c r="F102" s="835"/>
      <c r="G102" s="835"/>
      <c r="H102" s="835"/>
      <c r="I102" s="835"/>
      <c r="J102" s="835"/>
      <c r="K102" s="835"/>
      <c r="L102" s="835"/>
      <c r="M102" s="835"/>
      <c r="N102" s="835"/>
      <c r="O102" s="835"/>
      <c r="P102" s="835"/>
      <c r="Q102" s="835"/>
      <c r="R102" s="874"/>
      <c r="S102" s="835"/>
    </row>
    <row r="103" spans="3:19">
      <c r="C103" s="835"/>
      <c r="D103" s="835"/>
      <c r="E103" s="835"/>
      <c r="F103" s="835"/>
      <c r="G103" s="835"/>
      <c r="H103" s="835"/>
      <c r="I103" s="835"/>
      <c r="J103" s="835"/>
      <c r="K103" s="835"/>
      <c r="L103" s="835"/>
      <c r="M103" s="835"/>
      <c r="N103" s="835"/>
      <c r="O103" s="835"/>
      <c r="P103" s="835"/>
      <c r="Q103" s="835"/>
      <c r="R103" s="874"/>
      <c r="S103" s="835"/>
    </row>
    <row r="104" spans="3:19">
      <c r="C104" s="835"/>
      <c r="D104" s="835"/>
      <c r="E104" s="835"/>
      <c r="F104" s="835"/>
      <c r="G104" s="835"/>
      <c r="H104" s="835"/>
      <c r="I104" s="835"/>
      <c r="J104" s="835"/>
      <c r="K104" s="835"/>
      <c r="L104" s="835"/>
      <c r="M104" s="835"/>
      <c r="N104" s="835"/>
      <c r="O104" s="835"/>
      <c r="P104" s="835"/>
      <c r="Q104" s="835"/>
      <c r="R104" s="874"/>
      <c r="S104" s="835"/>
    </row>
    <row r="105" spans="3:19">
      <c r="C105" s="835"/>
      <c r="D105" s="835"/>
      <c r="E105" s="835"/>
      <c r="F105" s="835"/>
      <c r="G105" s="835"/>
      <c r="H105" s="835"/>
      <c r="I105" s="835"/>
      <c r="J105" s="835"/>
      <c r="K105" s="835"/>
      <c r="L105" s="835"/>
      <c r="M105" s="835"/>
      <c r="N105" s="835"/>
      <c r="O105" s="835"/>
      <c r="P105" s="835"/>
      <c r="Q105" s="835"/>
      <c r="R105" s="874"/>
      <c r="S105" s="835"/>
    </row>
    <row r="106" spans="3:19">
      <c r="C106" s="835"/>
      <c r="D106" s="835"/>
      <c r="E106" s="835"/>
      <c r="F106" s="835"/>
      <c r="G106" s="835"/>
      <c r="H106" s="835"/>
      <c r="I106" s="835"/>
      <c r="J106" s="835"/>
      <c r="K106" s="835"/>
      <c r="L106" s="835"/>
      <c r="M106" s="835"/>
      <c r="N106" s="835"/>
      <c r="O106" s="835"/>
      <c r="P106" s="835"/>
      <c r="Q106" s="835"/>
      <c r="R106" s="874"/>
      <c r="S106" s="835"/>
    </row>
    <row r="107" spans="3:19">
      <c r="C107" s="835"/>
      <c r="D107" s="835"/>
      <c r="E107" s="835"/>
      <c r="F107" s="835"/>
      <c r="G107" s="835"/>
      <c r="H107" s="835"/>
      <c r="I107" s="835"/>
      <c r="J107" s="835"/>
      <c r="K107" s="835"/>
      <c r="L107" s="835"/>
      <c r="M107" s="835"/>
      <c r="N107" s="835"/>
      <c r="O107" s="835"/>
      <c r="P107" s="835"/>
      <c r="Q107" s="835"/>
      <c r="R107" s="874"/>
      <c r="S107" s="835"/>
    </row>
    <row r="108" spans="3:19">
      <c r="C108" s="835"/>
      <c r="D108" s="835"/>
      <c r="E108" s="835"/>
      <c r="F108" s="835"/>
      <c r="G108" s="835"/>
      <c r="H108" s="835"/>
      <c r="I108" s="835"/>
      <c r="J108" s="835"/>
      <c r="K108" s="835"/>
      <c r="L108" s="835"/>
      <c r="M108" s="835"/>
      <c r="N108" s="835"/>
      <c r="O108" s="835"/>
      <c r="P108" s="835"/>
      <c r="Q108" s="835"/>
      <c r="R108" s="874"/>
      <c r="S108" s="835"/>
    </row>
    <row r="109" spans="3:19">
      <c r="C109" s="835"/>
      <c r="D109" s="835"/>
      <c r="E109" s="835"/>
      <c r="F109" s="835"/>
      <c r="G109" s="835"/>
      <c r="H109" s="835"/>
      <c r="I109" s="835"/>
      <c r="J109" s="835"/>
      <c r="K109" s="835"/>
      <c r="L109" s="835"/>
      <c r="M109" s="835"/>
      <c r="N109" s="835"/>
      <c r="O109" s="835"/>
      <c r="P109" s="835"/>
      <c r="Q109" s="835"/>
      <c r="R109" s="874"/>
      <c r="S109" s="835"/>
    </row>
    <row r="110" spans="3:19">
      <c r="C110" s="835"/>
      <c r="D110" s="835"/>
      <c r="E110" s="835"/>
      <c r="F110" s="835"/>
      <c r="G110" s="835"/>
      <c r="H110" s="835"/>
      <c r="I110" s="835"/>
      <c r="J110" s="835"/>
      <c r="K110" s="835"/>
      <c r="L110" s="835"/>
      <c r="M110" s="835"/>
      <c r="N110" s="835"/>
      <c r="O110" s="835"/>
      <c r="P110" s="835"/>
      <c r="Q110" s="835"/>
      <c r="R110" s="874"/>
      <c r="S110" s="835"/>
    </row>
    <row r="111" spans="3:19">
      <c r="C111" s="835"/>
      <c r="D111" s="835"/>
      <c r="E111" s="835"/>
      <c r="F111" s="835"/>
      <c r="G111" s="835"/>
      <c r="H111" s="835"/>
      <c r="I111" s="835"/>
      <c r="J111" s="835"/>
      <c r="K111" s="835"/>
      <c r="L111" s="835"/>
      <c r="M111" s="835"/>
      <c r="N111" s="835"/>
      <c r="O111" s="835"/>
      <c r="P111" s="835"/>
      <c r="Q111" s="835"/>
      <c r="R111" s="874"/>
      <c r="S111" s="835"/>
    </row>
    <row r="112" spans="3:19">
      <c r="C112" s="835"/>
      <c r="D112" s="835"/>
      <c r="E112" s="835"/>
      <c r="F112" s="835"/>
      <c r="G112" s="835"/>
      <c r="H112" s="835"/>
      <c r="I112" s="835"/>
      <c r="J112" s="835"/>
      <c r="K112" s="835"/>
      <c r="L112" s="835"/>
      <c r="M112" s="835"/>
      <c r="N112" s="835"/>
      <c r="O112" s="835"/>
      <c r="P112" s="835"/>
      <c r="Q112" s="835"/>
      <c r="R112" s="874"/>
      <c r="S112" s="835"/>
    </row>
    <row r="113" spans="3:19">
      <c r="C113" s="835"/>
      <c r="D113" s="835"/>
      <c r="E113" s="835"/>
      <c r="F113" s="835"/>
      <c r="G113" s="835"/>
      <c r="H113" s="835"/>
      <c r="I113" s="835"/>
      <c r="J113" s="835"/>
      <c r="K113" s="835"/>
      <c r="L113" s="835"/>
      <c r="M113" s="835"/>
      <c r="N113" s="835"/>
      <c r="O113" s="835"/>
      <c r="P113" s="835"/>
      <c r="Q113" s="835"/>
      <c r="R113" s="874"/>
      <c r="S113" s="835"/>
    </row>
    <row r="114" spans="3:19">
      <c r="C114" s="835"/>
      <c r="D114" s="835"/>
      <c r="E114" s="835"/>
      <c r="F114" s="835"/>
      <c r="G114" s="835"/>
      <c r="H114" s="835"/>
      <c r="I114" s="835"/>
      <c r="J114" s="835"/>
      <c r="K114" s="835"/>
      <c r="L114" s="835"/>
      <c r="M114" s="835"/>
      <c r="N114" s="835"/>
      <c r="O114" s="835"/>
      <c r="P114" s="835"/>
      <c r="Q114" s="835"/>
      <c r="R114" s="874"/>
      <c r="S114" s="835"/>
    </row>
    <row r="115" spans="3:19">
      <c r="C115" s="835"/>
      <c r="D115" s="835"/>
      <c r="E115" s="835"/>
      <c r="F115" s="835"/>
      <c r="G115" s="835"/>
      <c r="H115" s="835"/>
      <c r="I115" s="835"/>
      <c r="J115" s="835"/>
      <c r="K115" s="835"/>
      <c r="L115" s="835"/>
      <c r="M115" s="835"/>
      <c r="N115" s="835"/>
      <c r="O115" s="835"/>
      <c r="P115" s="835"/>
      <c r="Q115" s="835"/>
      <c r="R115" s="874"/>
      <c r="S115" s="835"/>
    </row>
    <row r="116" spans="3:19">
      <c r="C116" s="835"/>
      <c r="D116" s="835"/>
      <c r="E116" s="835"/>
      <c r="F116" s="835"/>
      <c r="G116" s="835"/>
      <c r="H116" s="835"/>
      <c r="I116" s="835"/>
      <c r="J116" s="835"/>
      <c r="K116" s="835"/>
      <c r="L116" s="835"/>
      <c r="M116" s="835"/>
      <c r="N116" s="835"/>
      <c r="O116" s="835"/>
      <c r="P116" s="835"/>
      <c r="Q116" s="835"/>
      <c r="R116" s="874"/>
      <c r="S116" s="835"/>
    </row>
    <row r="117" spans="3:19">
      <c r="C117" s="835"/>
      <c r="D117" s="835"/>
      <c r="E117" s="835"/>
      <c r="F117" s="835"/>
      <c r="G117" s="835"/>
      <c r="H117" s="835"/>
      <c r="I117" s="835"/>
      <c r="J117" s="835"/>
      <c r="K117" s="835"/>
      <c r="L117" s="835"/>
      <c r="M117" s="835"/>
      <c r="N117" s="835"/>
      <c r="O117" s="835"/>
      <c r="P117" s="835"/>
      <c r="Q117" s="835"/>
      <c r="R117" s="874"/>
      <c r="S117" s="835"/>
    </row>
    <row r="118" spans="3:19">
      <c r="C118" s="835"/>
      <c r="D118" s="835"/>
      <c r="E118" s="835"/>
      <c r="F118" s="835"/>
      <c r="G118" s="835"/>
      <c r="H118" s="835"/>
      <c r="I118" s="835"/>
      <c r="J118" s="835"/>
      <c r="K118" s="835"/>
      <c r="L118" s="835"/>
      <c r="M118" s="835"/>
      <c r="N118" s="835"/>
      <c r="O118" s="835"/>
      <c r="P118" s="835"/>
      <c r="Q118" s="835"/>
      <c r="R118" s="874"/>
      <c r="S118" s="835"/>
    </row>
    <row r="119" spans="3:19">
      <c r="C119" s="835"/>
      <c r="D119" s="835"/>
      <c r="E119" s="835"/>
      <c r="F119" s="835"/>
      <c r="G119" s="835"/>
      <c r="H119" s="835"/>
      <c r="I119" s="835"/>
      <c r="J119" s="835"/>
      <c r="K119" s="835"/>
      <c r="L119" s="835"/>
      <c r="M119" s="835"/>
      <c r="N119" s="835"/>
      <c r="O119" s="835"/>
      <c r="P119" s="835"/>
      <c r="Q119" s="835"/>
      <c r="R119" s="874"/>
      <c r="S119" s="835"/>
    </row>
    <row r="120" spans="3:19">
      <c r="C120" s="835"/>
      <c r="D120" s="835"/>
      <c r="E120" s="835"/>
      <c r="F120" s="835"/>
      <c r="G120" s="835"/>
      <c r="H120" s="835"/>
      <c r="I120" s="835"/>
      <c r="J120" s="835"/>
      <c r="K120" s="835"/>
      <c r="L120" s="835"/>
      <c r="M120" s="835"/>
      <c r="N120" s="835"/>
      <c r="O120" s="835"/>
      <c r="P120" s="835"/>
      <c r="Q120" s="835"/>
      <c r="R120" s="874"/>
      <c r="S120" s="835"/>
    </row>
    <row r="121" spans="3:19">
      <c r="C121" s="835"/>
      <c r="D121" s="835"/>
      <c r="E121" s="835"/>
      <c r="F121" s="835"/>
      <c r="G121" s="835"/>
      <c r="H121" s="835"/>
      <c r="I121" s="835"/>
      <c r="J121" s="835"/>
      <c r="K121" s="835"/>
      <c r="L121" s="835"/>
      <c r="M121" s="835"/>
      <c r="N121" s="835"/>
      <c r="O121" s="835"/>
      <c r="P121" s="835"/>
      <c r="Q121" s="835"/>
      <c r="R121" s="874"/>
      <c r="S121" s="835"/>
    </row>
    <row r="122" spans="3:19">
      <c r="C122" s="835"/>
      <c r="D122" s="835"/>
      <c r="E122" s="835"/>
      <c r="F122" s="835"/>
      <c r="G122" s="835"/>
      <c r="H122" s="835"/>
      <c r="I122" s="835"/>
      <c r="J122" s="835"/>
      <c r="K122" s="835"/>
      <c r="L122" s="835"/>
      <c r="M122" s="835"/>
      <c r="N122" s="835"/>
      <c r="O122" s="835"/>
      <c r="P122" s="835"/>
      <c r="Q122" s="835"/>
      <c r="R122" s="874"/>
      <c r="S122" s="835"/>
    </row>
    <row r="123" spans="3:19">
      <c r="C123" s="835"/>
      <c r="D123" s="835"/>
      <c r="E123" s="835"/>
      <c r="F123" s="835"/>
      <c r="G123" s="835"/>
      <c r="H123" s="835"/>
      <c r="I123" s="835"/>
      <c r="J123" s="835"/>
      <c r="K123" s="835"/>
      <c r="L123" s="835"/>
      <c r="M123" s="835"/>
      <c r="N123" s="835"/>
      <c r="O123" s="835"/>
      <c r="P123" s="835"/>
      <c r="Q123" s="835"/>
      <c r="R123" s="874"/>
      <c r="S123" s="835"/>
    </row>
    <row r="124" spans="3:19">
      <c r="C124" s="835"/>
      <c r="D124" s="835"/>
      <c r="E124" s="835"/>
      <c r="F124" s="835"/>
      <c r="G124" s="835"/>
      <c r="H124" s="835"/>
      <c r="I124" s="835"/>
      <c r="J124" s="835"/>
      <c r="K124" s="835"/>
      <c r="L124" s="835"/>
      <c r="M124" s="835"/>
      <c r="N124" s="835"/>
      <c r="O124" s="835"/>
      <c r="P124" s="835"/>
      <c r="Q124" s="835"/>
      <c r="R124" s="874"/>
      <c r="S124" s="835"/>
    </row>
    <row r="125" spans="3:19">
      <c r="C125" s="835"/>
      <c r="D125" s="835"/>
      <c r="E125" s="835"/>
      <c r="F125" s="835"/>
      <c r="G125" s="835"/>
      <c r="H125" s="835"/>
      <c r="I125" s="835"/>
      <c r="J125" s="835"/>
      <c r="K125" s="835"/>
      <c r="L125" s="835"/>
      <c r="M125" s="835"/>
      <c r="N125" s="835"/>
      <c r="O125" s="835"/>
      <c r="P125" s="835"/>
      <c r="Q125" s="835"/>
      <c r="R125" s="874"/>
      <c r="S125" s="835"/>
    </row>
    <row r="126" spans="3:19">
      <c r="C126" s="835"/>
      <c r="D126" s="835"/>
      <c r="E126" s="835"/>
      <c r="F126" s="835"/>
      <c r="G126" s="835"/>
      <c r="H126" s="835"/>
      <c r="I126" s="835"/>
      <c r="J126" s="835"/>
      <c r="K126" s="835"/>
      <c r="L126" s="835"/>
      <c r="M126" s="835"/>
      <c r="N126" s="835"/>
      <c r="O126" s="835"/>
      <c r="P126" s="835"/>
      <c r="Q126" s="835"/>
      <c r="R126" s="874"/>
      <c r="S126" s="835"/>
    </row>
    <row r="127" spans="3:19">
      <c r="C127" s="835"/>
      <c r="D127" s="835"/>
      <c r="E127" s="835"/>
      <c r="F127" s="835"/>
      <c r="G127" s="835"/>
      <c r="H127" s="835"/>
      <c r="I127" s="835"/>
      <c r="J127" s="835"/>
      <c r="K127" s="835"/>
      <c r="L127" s="835"/>
      <c r="M127" s="835"/>
      <c r="N127" s="835"/>
      <c r="O127" s="835"/>
      <c r="P127" s="835"/>
      <c r="Q127" s="835"/>
      <c r="R127" s="874"/>
      <c r="S127" s="835"/>
    </row>
    <row r="128" spans="3:19">
      <c r="C128" s="835"/>
      <c r="D128" s="835"/>
      <c r="E128" s="835"/>
      <c r="F128" s="835"/>
      <c r="G128" s="835"/>
      <c r="H128" s="835"/>
      <c r="I128" s="835"/>
      <c r="J128" s="835"/>
      <c r="K128" s="835"/>
      <c r="L128" s="835"/>
      <c r="M128" s="835"/>
      <c r="N128" s="835"/>
      <c r="O128" s="835"/>
      <c r="P128" s="835"/>
      <c r="Q128" s="835"/>
      <c r="R128" s="874"/>
      <c r="S128" s="835"/>
    </row>
    <row r="129" spans="3:19">
      <c r="C129" s="835"/>
      <c r="D129" s="835"/>
      <c r="E129" s="835"/>
      <c r="F129" s="835"/>
      <c r="G129" s="835"/>
      <c r="H129" s="835"/>
      <c r="I129" s="835"/>
      <c r="J129" s="835"/>
      <c r="K129" s="835"/>
      <c r="L129" s="835"/>
      <c r="M129" s="835"/>
      <c r="N129" s="835"/>
      <c r="O129" s="835"/>
      <c r="P129" s="835"/>
      <c r="Q129" s="835"/>
      <c r="R129" s="874"/>
      <c r="S129" s="835"/>
    </row>
    <row r="130" spans="3:19">
      <c r="C130" s="835"/>
      <c r="D130" s="835"/>
      <c r="E130" s="835"/>
      <c r="F130" s="835"/>
      <c r="G130" s="835"/>
      <c r="H130" s="835"/>
      <c r="I130" s="835"/>
      <c r="J130" s="835"/>
      <c r="K130" s="835"/>
      <c r="L130" s="835"/>
      <c r="M130" s="835"/>
      <c r="N130" s="835"/>
      <c r="O130" s="835"/>
      <c r="P130" s="835"/>
      <c r="Q130" s="835"/>
      <c r="R130" s="874"/>
      <c r="S130" s="835"/>
    </row>
    <row r="131" spans="3:19">
      <c r="C131" s="835"/>
      <c r="D131" s="835"/>
      <c r="E131" s="835"/>
      <c r="F131" s="835"/>
      <c r="G131" s="835"/>
      <c r="H131" s="835"/>
      <c r="I131" s="835"/>
      <c r="J131" s="835"/>
      <c r="K131" s="835"/>
      <c r="L131" s="835"/>
      <c r="M131" s="835"/>
      <c r="N131" s="835"/>
      <c r="O131" s="835"/>
      <c r="P131" s="835"/>
      <c r="Q131" s="835"/>
      <c r="R131" s="874"/>
      <c r="S131" s="835"/>
    </row>
    <row r="132" spans="3:19">
      <c r="C132" s="835"/>
      <c r="D132" s="835"/>
      <c r="E132" s="835"/>
      <c r="F132" s="835"/>
      <c r="G132" s="835"/>
      <c r="H132" s="835"/>
      <c r="I132" s="835"/>
      <c r="J132" s="835"/>
      <c r="K132" s="835"/>
      <c r="L132" s="835"/>
      <c r="M132" s="835"/>
      <c r="N132" s="835"/>
      <c r="O132" s="835"/>
      <c r="P132" s="835"/>
      <c r="Q132" s="835"/>
      <c r="R132" s="874"/>
      <c r="S132" s="835"/>
    </row>
    <row r="133" spans="3:19">
      <c r="C133" s="835"/>
      <c r="D133" s="835"/>
      <c r="E133" s="835"/>
      <c r="F133" s="835"/>
      <c r="G133" s="835"/>
      <c r="H133" s="835"/>
      <c r="I133" s="835"/>
      <c r="J133" s="835"/>
      <c r="K133" s="835"/>
      <c r="L133" s="835"/>
      <c r="M133" s="835"/>
      <c r="N133" s="835"/>
      <c r="O133" s="835"/>
      <c r="P133" s="835"/>
      <c r="Q133" s="835"/>
      <c r="R133" s="874"/>
      <c r="S133" s="835"/>
    </row>
    <row r="134" spans="3:19">
      <c r="C134" s="835"/>
      <c r="D134" s="835"/>
      <c r="E134" s="835"/>
      <c r="F134" s="835"/>
      <c r="G134" s="835"/>
      <c r="H134" s="835"/>
      <c r="I134" s="835"/>
      <c r="J134" s="835"/>
      <c r="K134" s="835"/>
      <c r="L134" s="835"/>
      <c r="M134" s="835"/>
      <c r="N134" s="835"/>
      <c r="O134" s="835"/>
      <c r="P134" s="835"/>
      <c r="Q134" s="835"/>
      <c r="R134" s="874"/>
      <c r="S134" s="835"/>
    </row>
    <row r="135" spans="3:19">
      <c r="C135" s="835"/>
      <c r="D135" s="835"/>
      <c r="E135" s="835"/>
      <c r="F135" s="835"/>
      <c r="G135" s="835"/>
      <c r="H135" s="835"/>
      <c r="I135" s="835"/>
      <c r="J135" s="835"/>
      <c r="K135" s="835"/>
      <c r="L135" s="835"/>
      <c r="M135" s="835"/>
      <c r="N135" s="835"/>
      <c r="O135" s="835"/>
      <c r="P135" s="835"/>
      <c r="Q135" s="835"/>
      <c r="R135" s="874"/>
      <c r="S135" s="835"/>
    </row>
    <row r="136" spans="3:19">
      <c r="C136" s="835"/>
      <c r="D136" s="835"/>
      <c r="E136" s="835"/>
      <c r="F136" s="835"/>
      <c r="G136" s="835"/>
      <c r="H136" s="835"/>
      <c r="I136" s="835"/>
      <c r="J136" s="835"/>
      <c r="K136" s="835"/>
      <c r="L136" s="835"/>
      <c r="M136" s="835"/>
      <c r="N136" s="835"/>
      <c r="O136" s="835"/>
      <c r="P136" s="835"/>
      <c r="Q136" s="835"/>
      <c r="R136" s="874"/>
      <c r="S136" s="835"/>
    </row>
    <row r="137" spans="3:19">
      <c r="C137" s="835"/>
      <c r="D137" s="835"/>
      <c r="E137" s="835"/>
      <c r="F137" s="835"/>
      <c r="G137" s="835"/>
      <c r="H137" s="835"/>
      <c r="I137" s="835"/>
      <c r="J137" s="835"/>
      <c r="K137" s="835"/>
      <c r="L137" s="835"/>
      <c r="M137" s="835"/>
      <c r="N137" s="835"/>
      <c r="O137" s="835"/>
      <c r="P137" s="835"/>
      <c r="Q137" s="835"/>
      <c r="R137" s="874"/>
      <c r="S137" s="835"/>
    </row>
    <row r="138" spans="3:19">
      <c r="C138" s="835"/>
      <c r="D138" s="835"/>
      <c r="E138" s="835"/>
      <c r="F138" s="835"/>
      <c r="G138" s="835"/>
      <c r="H138" s="835"/>
      <c r="I138" s="835"/>
      <c r="J138" s="835"/>
      <c r="K138" s="835"/>
      <c r="L138" s="835"/>
      <c r="M138" s="835"/>
      <c r="N138" s="835"/>
      <c r="O138" s="835"/>
      <c r="P138" s="835"/>
      <c r="Q138" s="835"/>
      <c r="R138" s="874"/>
      <c r="S138" s="835"/>
    </row>
    <row r="139" spans="3:19">
      <c r="C139" s="835"/>
      <c r="D139" s="835"/>
      <c r="E139" s="835"/>
      <c r="F139" s="835"/>
      <c r="G139" s="835"/>
      <c r="H139" s="835"/>
      <c r="I139" s="835"/>
      <c r="J139" s="835"/>
      <c r="K139" s="835"/>
      <c r="L139" s="835"/>
      <c r="M139" s="835"/>
      <c r="N139" s="835"/>
      <c r="O139" s="835"/>
      <c r="P139" s="835"/>
      <c r="Q139" s="835"/>
      <c r="R139" s="874"/>
      <c r="S139" s="835"/>
    </row>
    <row r="140" spans="3:19">
      <c r="C140" s="835"/>
      <c r="D140" s="835"/>
      <c r="E140" s="835"/>
      <c r="F140" s="835"/>
      <c r="G140" s="835"/>
      <c r="H140" s="835"/>
      <c r="I140" s="835"/>
      <c r="J140" s="835"/>
      <c r="K140" s="835"/>
      <c r="L140" s="835"/>
      <c r="M140" s="835"/>
      <c r="N140" s="835"/>
      <c r="O140" s="835"/>
      <c r="P140" s="835"/>
      <c r="Q140" s="835"/>
      <c r="R140" s="874"/>
      <c r="S140" s="835"/>
    </row>
    <row r="141" spans="3:19">
      <c r="C141" s="835"/>
      <c r="D141" s="835"/>
      <c r="E141" s="835"/>
      <c r="F141" s="835"/>
      <c r="G141" s="835"/>
      <c r="H141" s="835"/>
      <c r="I141" s="835"/>
      <c r="J141" s="835"/>
      <c r="K141" s="835"/>
      <c r="L141" s="835"/>
      <c r="M141" s="835"/>
      <c r="N141" s="835"/>
      <c r="O141" s="835"/>
      <c r="P141" s="835"/>
      <c r="Q141" s="835"/>
      <c r="R141" s="874"/>
      <c r="S141" s="835"/>
    </row>
    <row r="142" spans="3:19">
      <c r="C142" s="835"/>
      <c r="D142" s="835"/>
      <c r="E142" s="835"/>
      <c r="F142" s="835"/>
      <c r="G142" s="835"/>
      <c r="H142" s="835"/>
      <c r="I142" s="835"/>
      <c r="J142" s="835"/>
      <c r="K142" s="835"/>
      <c r="L142" s="835"/>
      <c r="M142" s="835"/>
      <c r="N142" s="835"/>
      <c r="O142" s="835"/>
      <c r="P142" s="835"/>
      <c r="Q142" s="835"/>
      <c r="R142" s="874"/>
      <c r="S142" s="835"/>
    </row>
    <row r="143" spans="3:19">
      <c r="C143" s="835"/>
      <c r="D143" s="835"/>
      <c r="E143" s="835"/>
      <c r="F143" s="835"/>
      <c r="G143" s="835"/>
      <c r="H143" s="835"/>
      <c r="I143" s="835"/>
      <c r="J143" s="835"/>
      <c r="K143" s="835"/>
      <c r="L143" s="835"/>
      <c r="M143" s="835"/>
      <c r="N143" s="835"/>
      <c r="O143" s="835"/>
      <c r="P143" s="835"/>
      <c r="Q143" s="835"/>
      <c r="R143" s="874"/>
      <c r="S143" s="835"/>
    </row>
    <row r="144" spans="3:19">
      <c r="C144" s="835"/>
      <c r="D144" s="835"/>
      <c r="E144" s="835"/>
      <c r="F144" s="835"/>
      <c r="G144" s="835"/>
      <c r="H144" s="835"/>
      <c r="I144" s="835"/>
      <c r="J144" s="835"/>
      <c r="K144" s="835"/>
      <c r="L144" s="835"/>
      <c r="M144" s="835"/>
      <c r="N144" s="835"/>
      <c r="O144" s="835"/>
      <c r="P144" s="835"/>
      <c r="Q144" s="835"/>
      <c r="R144" s="874"/>
      <c r="S144" s="835"/>
    </row>
    <row r="145" spans="3:19">
      <c r="C145" s="835"/>
      <c r="D145" s="835"/>
      <c r="E145" s="835"/>
      <c r="F145" s="835"/>
      <c r="G145" s="835"/>
      <c r="H145" s="835"/>
      <c r="I145" s="835"/>
      <c r="J145" s="835"/>
      <c r="K145" s="835"/>
      <c r="L145" s="835"/>
      <c r="M145" s="835"/>
      <c r="N145" s="835"/>
      <c r="O145" s="835"/>
      <c r="P145" s="835"/>
      <c r="Q145" s="835"/>
      <c r="R145" s="874"/>
      <c r="S145" s="835"/>
    </row>
    <row r="146" spans="3:19">
      <c r="C146" s="835"/>
      <c r="D146" s="835"/>
      <c r="E146" s="835"/>
      <c r="F146" s="835"/>
      <c r="G146" s="835"/>
      <c r="H146" s="835"/>
      <c r="I146" s="835"/>
      <c r="J146" s="835"/>
      <c r="K146" s="835"/>
      <c r="L146" s="835"/>
      <c r="M146" s="835"/>
      <c r="N146" s="835"/>
      <c r="O146" s="835"/>
      <c r="P146" s="835"/>
      <c r="Q146" s="835"/>
      <c r="R146" s="874"/>
      <c r="S146" s="835"/>
    </row>
    <row r="147" spans="3:19">
      <c r="C147" s="835"/>
      <c r="D147" s="835"/>
      <c r="E147" s="835"/>
      <c r="F147" s="835"/>
      <c r="G147" s="835"/>
      <c r="H147" s="835"/>
      <c r="I147" s="835"/>
      <c r="J147" s="835"/>
      <c r="K147" s="835"/>
      <c r="L147" s="835"/>
      <c r="M147" s="835"/>
      <c r="N147" s="835"/>
      <c r="O147" s="835"/>
      <c r="P147" s="835"/>
      <c r="Q147" s="835"/>
      <c r="R147" s="874"/>
      <c r="S147" s="835"/>
    </row>
    <row r="148" spans="3:19">
      <c r="C148" s="835"/>
      <c r="D148" s="835"/>
      <c r="E148" s="835"/>
      <c r="F148" s="835"/>
      <c r="G148" s="835"/>
      <c r="H148" s="835"/>
      <c r="I148" s="835"/>
      <c r="J148" s="835"/>
      <c r="K148" s="835"/>
      <c r="L148" s="835"/>
      <c r="M148" s="835"/>
      <c r="N148" s="835"/>
      <c r="O148" s="835"/>
      <c r="P148" s="835"/>
      <c r="Q148" s="835"/>
      <c r="R148" s="874"/>
      <c r="S148" s="835"/>
    </row>
    <row r="149" spans="3:19">
      <c r="C149" s="835"/>
      <c r="D149" s="835"/>
      <c r="E149" s="835"/>
      <c r="F149" s="835"/>
      <c r="G149" s="835"/>
      <c r="H149" s="835"/>
      <c r="I149" s="835"/>
      <c r="J149" s="835"/>
      <c r="K149" s="835"/>
      <c r="L149" s="835"/>
      <c r="M149" s="835"/>
      <c r="N149" s="835"/>
      <c r="O149" s="835"/>
      <c r="P149" s="835"/>
      <c r="Q149" s="835"/>
      <c r="R149" s="874"/>
      <c r="S149" s="835"/>
    </row>
    <row r="150" spans="3:19">
      <c r="C150" s="835"/>
      <c r="D150" s="835"/>
      <c r="E150" s="835"/>
      <c r="F150" s="835"/>
      <c r="G150" s="835"/>
      <c r="H150" s="835"/>
      <c r="I150" s="835"/>
      <c r="J150" s="835"/>
      <c r="K150" s="835"/>
      <c r="L150" s="835"/>
      <c r="M150" s="835"/>
      <c r="N150" s="835"/>
      <c r="O150" s="835"/>
      <c r="P150" s="835"/>
      <c r="Q150" s="835"/>
      <c r="R150" s="874"/>
      <c r="S150" s="835"/>
    </row>
    <row r="151" spans="3:19">
      <c r="C151" s="835"/>
      <c r="D151" s="835"/>
      <c r="E151" s="835"/>
      <c r="F151" s="835"/>
      <c r="G151" s="835"/>
      <c r="H151" s="835"/>
      <c r="I151" s="835"/>
      <c r="J151" s="835"/>
      <c r="K151" s="835"/>
      <c r="L151" s="835"/>
      <c r="M151" s="835"/>
      <c r="N151" s="835"/>
      <c r="O151" s="835"/>
      <c r="P151" s="835"/>
      <c r="Q151" s="835"/>
      <c r="R151" s="874"/>
      <c r="S151" s="835"/>
    </row>
    <row r="152" spans="3:19">
      <c r="C152" s="835"/>
      <c r="D152" s="835"/>
      <c r="E152" s="835"/>
      <c r="F152" s="835"/>
      <c r="G152" s="835"/>
      <c r="H152" s="835"/>
      <c r="I152" s="835"/>
      <c r="J152" s="835"/>
      <c r="K152" s="835"/>
      <c r="L152" s="835"/>
      <c r="M152" s="835"/>
      <c r="N152" s="835"/>
      <c r="O152" s="835"/>
      <c r="P152" s="835"/>
      <c r="Q152" s="835"/>
      <c r="R152" s="874"/>
      <c r="S152" s="835"/>
    </row>
    <row r="153" spans="3:19">
      <c r="C153" s="835"/>
      <c r="D153" s="835"/>
      <c r="E153" s="835"/>
      <c r="F153" s="835"/>
      <c r="G153" s="835"/>
      <c r="H153" s="835"/>
      <c r="I153" s="835"/>
      <c r="J153" s="835"/>
      <c r="K153" s="835"/>
      <c r="L153" s="835"/>
      <c r="M153" s="835"/>
      <c r="N153" s="835"/>
      <c r="O153" s="835"/>
      <c r="P153" s="835"/>
      <c r="Q153" s="835"/>
      <c r="R153" s="874"/>
      <c r="S153" s="835"/>
    </row>
    <row r="154" spans="3:19">
      <c r="C154" s="835"/>
      <c r="D154" s="835"/>
      <c r="E154" s="835"/>
      <c r="F154" s="835"/>
      <c r="G154" s="835"/>
      <c r="H154" s="835"/>
      <c r="I154" s="835"/>
      <c r="J154" s="835"/>
      <c r="K154" s="835"/>
      <c r="L154" s="835"/>
      <c r="M154" s="835"/>
      <c r="N154" s="835"/>
      <c r="O154" s="835"/>
      <c r="P154" s="835"/>
      <c r="Q154" s="835"/>
      <c r="R154" s="874"/>
      <c r="S154" s="835"/>
    </row>
    <row r="155" spans="3:19">
      <c r="C155" s="835"/>
      <c r="D155" s="835"/>
      <c r="E155" s="835"/>
      <c r="F155" s="835"/>
      <c r="G155" s="835"/>
      <c r="H155" s="835"/>
      <c r="I155" s="835"/>
      <c r="J155" s="835"/>
      <c r="K155" s="835"/>
      <c r="L155" s="835"/>
      <c r="M155" s="835"/>
      <c r="N155" s="835"/>
      <c r="O155" s="835"/>
      <c r="P155" s="835"/>
      <c r="Q155" s="835"/>
      <c r="R155" s="874"/>
      <c r="S155" s="835"/>
    </row>
    <row r="156" spans="3:19">
      <c r="C156" s="835"/>
      <c r="D156" s="835"/>
      <c r="E156" s="835"/>
      <c r="F156" s="835"/>
      <c r="G156" s="835"/>
      <c r="H156" s="835"/>
      <c r="I156" s="835"/>
      <c r="J156" s="835"/>
      <c r="K156" s="835"/>
      <c r="L156" s="835"/>
      <c r="M156" s="835"/>
      <c r="N156" s="835"/>
      <c r="O156" s="835"/>
      <c r="P156" s="835"/>
      <c r="Q156" s="835"/>
      <c r="R156" s="874"/>
      <c r="S156" s="835"/>
    </row>
    <row r="157" spans="3:19">
      <c r="C157" s="835"/>
      <c r="D157" s="835"/>
      <c r="E157" s="835"/>
      <c r="F157" s="835"/>
      <c r="G157" s="835"/>
      <c r="H157" s="835"/>
      <c r="I157" s="835"/>
      <c r="J157" s="835"/>
      <c r="K157" s="835"/>
      <c r="L157" s="835"/>
      <c r="M157" s="835"/>
      <c r="N157" s="835"/>
      <c r="O157" s="835"/>
      <c r="P157" s="835"/>
      <c r="Q157" s="835"/>
      <c r="R157" s="874"/>
      <c r="S157" s="835"/>
    </row>
    <row r="158" spans="3:19">
      <c r="C158" s="835"/>
      <c r="D158" s="835"/>
      <c r="E158" s="835"/>
      <c r="F158" s="835"/>
      <c r="G158" s="835"/>
      <c r="H158" s="835"/>
      <c r="I158" s="835"/>
      <c r="J158" s="835"/>
      <c r="K158" s="835"/>
      <c r="L158" s="835"/>
      <c r="M158" s="835"/>
      <c r="N158" s="835"/>
      <c r="O158" s="835"/>
      <c r="P158" s="835"/>
      <c r="Q158" s="835"/>
      <c r="R158" s="874"/>
      <c r="S158" s="835"/>
    </row>
    <row r="159" spans="3:19">
      <c r="C159" s="835"/>
      <c r="D159" s="835"/>
      <c r="E159" s="835"/>
      <c r="F159" s="835"/>
      <c r="G159" s="835"/>
      <c r="H159" s="835"/>
      <c r="I159" s="835"/>
      <c r="J159" s="835"/>
      <c r="K159" s="835"/>
      <c r="L159" s="835"/>
      <c r="M159" s="835"/>
      <c r="N159" s="835"/>
      <c r="O159" s="835"/>
      <c r="P159" s="835"/>
      <c r="Q159" s="835"/>
      <c r="R159" s="874"/>
      <c r="S159" s="835"/>
    </row>
    <row r="160" spans="3:19">
      <c r="C160" s="835"/>
      <c r="D160" s="835"/>
      <c r="E160" s="835"/>
      <c r="F160" s="835"/>
      <c r="G160" s="835"/>
      <c r="H160" s="835"/>
      <c r="I160" s="835"/>
      <c r="J160" s="835"/>
      <c r="K160" s="835"/>
      <c r="L160" s="835"/>
      <c r="M160" s="835"/>
      <c r="N160" s="835"/>
      <c r="O160" s="835"/>
      <c r="P160" s="835"/>
      <c r="Q160" s="835"/>
      <c r="R160" s="874"/>
      <c r="S160" s="835"/>
    </row>
    <row r="161" spans="3:19">
      <c r="C161" s="835"/>
      <c r="D161" s="835"/>
      <c r="E161" s="835"/>
      <c r="F161" s="835"/>
      <c r="G161" s="835"/>
      <c r="H161" s="835"/>
      <c r="I161" s="835"/>
      <c r="J161" s="835"/>
      <c r="K161" s="835"/>
      <c r="L161" s="835"/>
      <c r="M161" s="835"/>
      <c r="N161" s="835"/>
      <c r="O161" s="835"/>
      <c r="P161" s="835"/>
      <c r="Q161" s="835"/>
      <c r="R161" s="874"/>
      <c r="S161" s="835"/>
    </row>
    <row r="162" spans="3:19">
      <c r="C162" s="835"/>
      <c r="D162" s="835"/>
      <c r="E162" s="835"/>
      <c r="F162" s="835"/>
      <c r="G162" s="835"/>
      <c r="H162" s="835"/>
      <c r="I162" s="835"/>
      <c r="J162" s="835"/>
      <c r="K162" s="835"/>
      <c r="L162" s="835"/>
      <c r="M162" s="835"/>
      <c r="N162" s="835"/>
      <c r="O162" s="835"/>
      <c r="P162" s="835"/>
      <c r="Q162" s="835"/>
      <c r="R162" s="874"/>
      <c r="S162" s="835"/>
    </row>
    <row r="163" spans="3:19">
      <c r="C163" s="835"/>
      <c r="D163" s="835"/>
      <c r="E163" s="835"/>
      <c r="F163" s="835"/>
      <c r="G163" s="835"/>
      <c r="H163" s="835"/>
      <c r="I163" s="835"/>
      <c r="J163" s="835"/>
      <c r="K163" s="835"/>
      <c r="L163" s="835"/>
      <c r="M163" s="835"/>
      <c r="N163" s="835"/>
      <c r="O163" s="835"/>
      <c r="P163" s="835"/>
      <c r="Q163" s="835"/>
      <c r="R163" s="874"/>
      <c r="S163" s="835"/>
    </row>
    <row r="164" spans="3:19">
      <c r="C164" s="835"/>
      <c r="D164" s="835"/>
      <c r="E164" s="835"/>
      <c r="F164" s="835"/>
      <c r="G164" s="835"/>
      <c r="H164" s="835"/>
      <c r="I164" s="835"/>
      <c r="J164" s="835"/>
      <c r="K164" s="835"/>
      <c r="L164" s="835"/>
      <c r="M164" s="835"/>
      <c r="N164" s="835"/>
      <c r="O164" s="835"/>
      <c r="P164" s="835"/>
      <c r="Q164" s="835"/>
      <c r="R164" s="874"/>
      <c r="S164" s="835"/>
    </row>
    <row r="165" spans="3:19">
      <c r="C165" s="835"/>
      <c r="D165" s="835"/>
      <c r="E165" s="835"/>
      <c r="F165" s="835"/>
      <c r="G165" s="835"/>
      <c r="H165" s="835"/>
      <c r="I165" s="835"/>
      <c r="J165" s="835"/>
      <c r="K165" s="835"/>
      <c r="L165" s="835"/>
      <c r="M165" s="835"/>
      <c r="N165" s="835"/>
      <c r="O165" s="835"/>
      <c r="P165" s="835"/>
      <c r="Q165" s="835"/>
      <c r="R165" s="874"/>
      <c r="S165" s="835"/>
    </row>
    <row r="166" spans="3:19">
      <c r="C166" s="835"/>
      <c r="D166" s="835"/>
      <c r="E166" s="835"/>
      <c r="F166" s="835"/>
      <c r="G166" s="835"/>
      <c r="H166" s="835"/>
      <c r="I166" s="835"/>
      <c r="J166" s="835"/>
      <c r="K166" s="835"/>
      <c r="L166" s="835"/>
      <c r="M166" s="835"/>
      <c r="N166" s="835"/>
      <c r="O166" s="835"/>
      <c r="P166" s="835"/>
      <c r="Q166" s="835"/>
      <c r="R166" s="874"/>
      <c r="S166" s="835"/>
    </row>
    <row r="167" spans="3:19">
      <c r="C167" s="835"/>
      <c r="D167" s="835"/>
      <c r="E167" s="835"/>
      <c r="F167" s="835"/>
      <c r="G167" s="835"/>
      <c r="H167" s="835"/>
      <c r="I167" s="835"/>
      <c r="J167" s="835"/>
      <c r="K167" s="835"/>
      <c r="L167" s="835"/>
      <c r="M167" s="835"/>
      <c r="N167" s="835"/>
      <c r="O167" s="835"/>
      <c r="P167" s="835"/>
      <c r="Q167" s="835"/>
      <c r="R167" s="874"/>
      <c r="S167" s="835"/>
    </row>
    <row r="168" spans="3:19">
      <c r="C168" s="835"/>
      <c r="D168" s="835"/>
      <c r="E168" s="835"/>
      <c r="F168" s="835"/>
      <c r="G168" s="835"/>
      <c r="H168" s="835"/>
      <c r="I168" s="835"/>
      <c r="J168" s="835"/>
      <c r="K168" s="835"/>
      <c r="L168" s="835"/>
      <c r="M168" s="835"/>
      <c r="N168" s="835"/>
      <c r="O168" s="835"/>
      <c r="P168" s="835"/>
      <c r="Q168" s="835"/>
      <c r="R168" s="874"/>
      <c r="S168" s="835"/>
    </row>
    <row r="169" spans="3:19">
      <c r="C169" s="835"/>
      <c r="D169" s="835"/>
      <c r="E169" s="835"/>
      <c r="F169" s="835"/>
      <c r="G169" s="835"/>
      <c r="H169" s="835"/>
      <c r="I169" s="835"/>
      <c r="J169" s="835"/>
      <c r="K169" s="835"/>
      <c r="L169" s="835"/>
      <c r="M169" s="835"/>
      <c r="N169" s="835"/>
      <c r="O169" s="835"/>
      <c r="P169" s="835"/>
      <c r="Q169" s="835"/>
      <c r="R169" s="874"/>
      <c r="S169" s="835"/>
    </row>
    <row r="170" spans="3:19">
      <c r="C170" s="835"/>
      <c r="D170" s="835"/>
      <c r="E170" s="835"/>
      <c r="F170" s="835"/>
      <c r="G170" s="835"/>
      <c r="H170" s="835"/>
      <c r="I170" s="835"/>
      <c r="J170" s="835"/>
      <c r="K170" s="835"/>
      <c r="L170" s="835"/>
      <c r="M170" s="835"/>
      <c r="N170" s="835"/>
      <c r="O170" s="835"/>
      <c r="P170" s="835"/>
      <c r="Q170" s="835"/>
      <c r="R170" s="874"/>
      <c r="S170" s="835"/>
    </row>
    <row r="171" spans="3:19">
      <c r="C171" s="835"/>
      <c r="D171" s="835"/>
      <c r="E171" s="835"/>
      <c r="F171" s="835"/>
      <c r="G171" s="835"/>
      <c r="H171" s="835"/>
      <c r="I171" s="835"/>
      <c r="J171" s="835"/>
      <c r="K171" s="835"/>
      <c r="L171" s="835"/>
      <c r="M171" s="835"/>
      <c r="N171" s="835"/>
      <c r="O171" s="835"/>
      <c r="P171" s="835"/>
      <c r="Q171" s="835"/>
      <c r="R171" s="874"/>
      <c r="S171" s="835"/>
    </row>
    <row r="172" spans="3:19">
      <c r="C172" s="835"/>
      <c r="D172" s="835"/>
      <c r="E172" s="835"/>
      <c r="F172" s="835"/>
      <c r="G172" s="835"/>
      <c r="H172" s="835"/>
      <c r="I172" s="835"/>
      <c r="J172" s="835"/>
      <c r="K172" s="835"/>
      <c r="L172" s="835"/>
      <c r="M172" s="835"/>
      <c r="N172" s="835"/>
      <c r="O172" s="835"/>
      <c r="P172" s="835"/>
      <c r="Q172" s="835"/>
      <c r="R172" s="874"/>
      <c r="S172" s="835"/>
    </row>
    <row r="173" spans="3:19">
      <c r="C173" s="835"/>
      <c r="D173" s="835"/>
      <c r="E173" s="835"/>
      <c r="F173" s="835"/>
      <c r="G173" s="835"/>
      <c r="H173" s="835"/>
      <c r="I173" s="835"/>
      <c r="J173" s="835"/>
      <c r="K173" s="835"/>
      <c r="L173" s="835"/>
      <c r="M173" s="835"/>
      <c r="N173" s="835"/>
      <c r="O173" s="835"/>
      <c r="P173" s="835"/>
      <c r="Q173" s="835"/>
      <c r="R173" s="874"/>
      <c r="S173" s="835"/>
    </row>
    <row r="174" spans="3:19">
      <c r="C174" s="835"/>
      <c r="D174" s="835"/>
      <c r="E174" s="835"/>
      <c r="F174" s="835"/>
      <c r="G174" s="835"/>
      <c r="H174" s="835"/>
      <c r="I174" s="835"/>
      <c r="J174" s="835"/>
      <c r="K174" s="835"/>
      <c r="L174" s="835"/>
      <c r="M174" s="835"/>
      <c r="N174" s="835"/>
      <c r="O174" s="835"/>
      <c r="P174" s="835"/>
      <c r="Q174" s="835"/>
      <c r="R174" s="874"/>
      <c r="S174" s="835"/>
    </row>
    <row r="175" spans="3:19">
      <c r="C175" s="835"/>
      <c r="D175" s="835"/>
      <c r="E175" s="835"/>
      <c r="F175" s="835"/>
      <c r="G175" s="835"/>
      <c r="H175" s="835"/>
      <c r="I175" s="835"/>
      <c r="J175" s="835"/>
      <c r="K175" s="835"/>
      <c r="L175" s="835"/>
      <c r="M175" s="835"/>
      <c r="N175" s="835"/>
      <c r="O175" s="835"/>
      <c r="P175" s="835"/>
      <c r="Q175" s="835"/>
      <c r="R175" s="874"/>
      <c r="S175" s="835"/>
    </row>
    <row r="176" spans="3:19">
      <c r="C176" s="835"/>
      <c r="D176" s="835"/>
      <c r="E176" s="835"/>
      <c r="F176" s="835"/>
      <c r="G176" s="835"/>
      <c r="H176" s="835"/>
      <c r="I176" s="835"/>
      <c r="J176" s="835"/>
      <c r="K176" s="835"/>
      <c r="L176" s="835"/>
      <c r="M176" s="835"/>
      <c r="N176" s="835"/>
      <c r="O176" s="835"/>
      <c r="P176" s="835"/>
      <c r="Q176" s="835"/>
      <c r="R176" s="874"/>
      <c r="S176" s="835"/>
    </row>
    <row r="177" spans="3:19">
      <c r="C177" s="835"/>
      <c r="D177" s="835"/>
      <c r="E177" s="835"/>
      <c r="F177" s="835"/>
      <c r="G177" s="835"/>
      <c r="H177" s="835"/>
      <c r="I177" s="835"/>
      <c r="J177" s="835"/>
      <c r="K177" s="835"/>
      <c r="L177" s="835"/>
      <c r="M177" s="835"/>
      <c r="N177" s="835"/>
      <c r="O177" s="835"/>
      <c r="P177" s="835"/>
      <c r="Q177" s="835"/>
      <c r="R177" s="874"/>
      <c r="S177" s="835"/>
    </row>
    <row r="178" spans="3:19">
      <c r="C178" s="835"/>
      <c r="D178" s="835"/>
      <c r="E178" s="835"/>
      <c r="F178" s="835"/>
      <c r="G178" s="835"/>
      <c r="H178" s="835"/>
      <c r="I178" s="835"/>
      <c r="J178" s="835"/>
      <c r="K178" s="835"/>
      <c r="L178" s="835"/>
      <c r="M178" s="835"/>
      <c r="N178" s="835"/>
      <c r="O178" s="835"/>
      <c r="P178" s="835"/>
      <c r="Q178" s="835"/>
      <c r="R178" s="874"/>
      <c r="S178" s="835"/>
    </row>
    <row r="179" spans="3:19">
      <c r="C179" s="835"/>
      <c r="D179" s="835"/>
      <c r="E179" s="835"/>
      <c r="F179" s="835"/>
      <c r="G179" s="835"/>
      <c r="H179" s="835"/>
      <c r="I179" s="835"/>
      <c r="J179" s="835"/>
      <c r="K179" s="835"/>
      <c r="L179" s="835"/>
      <c r="M179" s="835"/>
      <c r="N179" s="835"/>
      <c r="O179" s="835"/>
      <c r="P179" s="835"/>
      <c r="Q179" s="835"/>
      <c r="R179" s="874"/>
      <c r="S179" s="835"/>
    </row>
    <row r="180" spans="3:19">
      <c r="C180" s="835"/>
      <c r="D180" s="835"/>
      <c r="E180" s="835"/>
      <c r="F180" s="835"/>
      <c r="G180" s="835"/>
      <c r="H180" s="835"/>
      <c r="I180" s="835"/>
      <c r="J180" s="835"/>
      <c r="K180" s="835"/>
      <c r="L180" s="835"/>
      <c r="M180" s="835"/>
      <c r="N180" s="835"/>
      <c r="O180" s="835"/>
      <c r="P180" s="835"/>
      <c r="Q180" s="835"/>
      <c r="R180" s="874"/>
      <c r="S180" s="835"/>
    </row>
    <row r="181" spans="3:19">
      <c r="C181" s="835"/>
      <c r="D181" s="835"/>
      <c r="E181" s="835"/>
      <c r="F181" s="835"/>
      <c r="G181" s="835"/>
      <c r="H181" s="835"/>
      <c r="I181" s="835"/>
      <c r="J181" s="835"/>
      <c r="K181" s="835"/>
      <c r="L181" s="835"/>
      <c r="M181" s="835"/>
      <c r="N181" s="835"/>
      <c r="O181" s="835"/>
      <c r="P181" s="835"/>
      <c r="Q181" s="835"/>
      <c r="R181" s="874"/>
      <c r="S181" s="835"/>
    </row>
    <row r="182" spans="3:19">
      <c r="C182" s="835"/>
      <c r="D182" s="835"/>
      <c r="E182" s="835"/>
      <c r="F182" s="835"/>
      <c r="G182" s="835"/>
      <c r="H182" s="835"/>
      <c r="I182" s="835"/>
      <c r="J182" s="835"/>
      <c r="K182" s="835"/>
      <c r="L182" s="835"/>
      <c r="M182" s="835"/>
      <c r="N182" s="835"/>
      <c r="O182" s="835"/>
      <c r="P182" s="835"/>
      <c r="Q182" s="835"/>
      <c r="R182" s="874"/>
      <c r="S182" s="835"/>
    </row>
    <row r="183" spans="3:19">
      <c r="C183" s="835"/>
      <c r="D183" s="835"/>
      <c r="E183" s="835"/>
      <c r="F183" s="835"/>
      <c r="G183" s="835"/>
      <c r="H183" s="835"/>
      <c r="I183" s="835"/>
      <c r="J183" s="835"/>
      <c r="K183" s="835"/>
      <c r="L183" s="835"/>
      <c r="M183" s="835"/>
      <c r="N183" s="835"/>
      <c r="O183" s="835"/>
      <c r="P183" s="835"/>
      <c r="Q183" s="835"/>
      <c r="R183" s="874"/>
      <c r="S183" s="835"/>
    </row>
    <row r="184" spans="3:19">
      <c r="C184" s="835"/>
      <c r="D184" s="835"/>
      <c r="E184" s="835"/>
      <c r="F184" s="835"/>
      <c r="G184" s="835"/>
      <c r="H184" s="835"/>
      <c r="I184" s="835"/>
      <c r="J184" s="835"/>
      <c r="K184" s="835"/>
      <c r="L184" s="835"/>
      <c r="M184" s="835"/>
      <c r="N184" s="835"/>
      <c r="O184" s="835"/>
      <c r="P184" s="835"/>
      <c r="Q184" s="835"/>
      <c r="R184" s="874"/>
      <c r="S184" s="835"/>
    </row>
    <row r="185" spans="3:19">
      <c r="C185" s="835"/>
      <c r="D185" s="835"/>
      <c r="E185" s="835"/>
      <c r="F185" s="835"/>
      <c r="G185" s="835"/>
      <c r="H185" s="835"/>
      <c r="I185" s="835"/>
      <c r="J185" s="835"/>
      <c r="K185" s="835"/>
      <c r="L185" s="835"/>
      <c r="M185" s="835"/>
      <c r="N185" s="835"/>
      <c r="O185" s="835"/>
      <c r="P185" s="835"/>
      <c r="Q185" s="835"/>
      <c r="R185" s="874"/>
      <c r="S185" s="835"/>
    </row>
    <row r="186" spans="3:19">
      <c r="C186" s="835"/>
      <c r="D186" s="835"/>
      <c r="E186" s="835"/>
      <c r="F186" s="835"/>
      <c r="G186" s="835"/>
      <c r="H186" s="835"/>
      <c r="I186" s="835"/>
      <c r="J186" s="835"/>
      <c r="K186" s="835"/>
      <c r="L186" s="835"/>
      <c r="M186" s="835"/>
      <c r="N186" s="835"/>
      <c r="O186" s="835"/>
      <c r="P186" s="835"/>
      <c r="Q186" s="835"/>
      <c r="R186" s="874"/>
      <c r="S186" s="835"/>
    </row>
    <row r="187" spans="3:19">
      <c r="C187" s="835"/>
      <c r="D187" s="835"/>
      <c r="E187" s="835"/>
      <c r="F187" s="835"/>
      <c r="G187" s="835"/>
      <c r="H187" s="835"/>
      <c r="I187" s="835"/>
      <c r="J187" s="835"/>
      <c r="K187" s="835"/>
      <c r="L187" s="835"/>
      <c r="M187" s="835"/>
      <c r="N187" s="835"/>
      <c r="O187" s="835"/>
      <c r="P187" s="835"/>
      <c r="Q187" s="835"/>
      <c r="R187" s="874"/>
      <c r="S187" s="835"/>
    </row>
    <row r="188" spans="3:19">
      <c r="C188" s="835"/>
      <c r="D188" s="835"/>
      <c r="E188" s="835"/>
      <c r="F188" s="835"/>
      <c r="G188" s="835"/>
      <c r="H188" s="835"/>
      <c r="I188" s="835"/>
      <c r="J188" s="835"/>
      <c r="K188" s="835"/>
      <c r="L188" s="835"/>
      <c r="M188" s="835"/>
      <c r="N188" s="835"/>
      <c r="O188" s="835"/>
      <c r="P188" s="835"/>
      <c r="Q188" s="835"/>
      <c r="R188" s="874"/>
      <c r="S188" s="835"/>
    </row>
    <row r="189" spans="3:19">
      <c r="C189" s="835"/>
      <c r="D189" s="835"/>
      <c r="E189" s="835"/>
      <c r="F189" s="835"/>
      <c r="G189" s="835"/>
      <c r="H189" s="835"/>
      <c r="I189" s="835"/>
      <c r="J189" s="835"/>
      <c r="K189" s="835"/>
      <c r="L189" s="835"/>
      <c r="M189" s="835"/>
      <c r="N189" s="835"/>
      <c r="O189" s="835"/>
      <c r="P189" s="835"/>
      <c r="Q189" s="835"/>
      <c r="R189" s="874"/>
      <c r="S189" s="835"/>
    </row>
    <row r="190" spans="3:19">
      <c r="C190" s="835"/>
      <c r="D190" s="835"/>
      <c r="E190" s="835"/>
      <c r="F190" s="835"/>
      <c r="G190" s="835"/>
      <c r="H190" s="835"/>
      <c r="I190" s="835"/>
      <c r="J190" s="835"/>
      <c r="K190" s="835"/>
      <c r="L190" s="835"/>
      <c r="M190" s="835"/>
      <c r="N190" s="835"/>
      <c r="O190" s="835"/>
      <c r="P190" s="835"/>
      <c r="Q190" s="835"/>
      <c r="R190" s="874"/>
      <c r="S190" s="835"/>
    </row>
    <row r="191" spans="3:19">
      <c r="C191" s="835"/>
      <c r="D191" s="835"/>
      <c r="E191" s="835"/>
      <c r="F191" s="835"/>
      <c r="G191" s="835"/>
      <c r="H191" s="835"/>
      <c r="I191" s="835"/>
      <c r="J191" s="835"/>
      <c r="K191" s="835"/>
      <c r="L191" s="835"/>
      <c r="M191" s="835"/>
      <c r="N191" s="835"/>
      <c r="O191" s="835"/>
      <c r="P191" s="835"/>
      <c r="Q191" s="835"/>
      <c r="R191" s="874"/>
      <c r="S191" s="835"/>
    </row>
    <row r="192" spans="3:19">
      <c r="C192" s="835"/>
      <c r="D192" s="835"/>
      <c r="E192" s="835"/>
      <c r="F192" s="835"/>
      <c r="G192" s="835"/>
      <c r="H192" s="835"/>
      <c r="I192" s="835"/>
      <c r="J192" s="835"/>
      <c r="K192" s="835"/>
      <c r="L192" s="835"/>
      <c r="M192" s="835"/>
      <c r="N192" s="835"/>
      <c r="O192" s="835"/>
      <c r="P192" s="835"/>
      <c r="Q192" s="835"/>
      <c r="R192" s="874"/>
      <c r="S192" s="835"/>
    </row>
    <row r="193" spans="3:19">
      <c r="C193" s="835"/>
      <c r="D193" s="835"/>
      <c r="E193" s="835"/>
      <c r="F193" s="835"/>
      <c r="G193" s="835"/>
      <c r="H193" s="835"/>
      <c r="I193" s="835"/>
      <c r="J193" s="835"/>
      <c r="K193" s="835"/>
      <c r="L193" s="835"/>
      <c r="M193" s="835"/>
      <c r="N193" s="835"/>
      <c r="O193" s="835"/>
      <c r="P193" s="835"/>
      <c r="Q193" s="835"/>
      <c r="R193" s="874"/>
      <c r="S193" s="835"/>
    </row>
    <row r="194" spans="3:19">
      <c r="C194" s="835"/>
      <c r="D194" s="835"/>
      <c r="E194" s="835"/>
      <c r="F194" s="835"/>
      <c r="G194" s="835"/>
      <c r="H194" s="835"/>
      <c r="I194" s="835"/>
      <c r="J194" s="835"/>
      <c r="K194" s="835"/>
      <c r="L194" s="835"/>
      <c r="M194" s="835"/>
      <c r="N194" s="835"/>
      <c r="O194" s="835"/>
      <c r="P194" s="835"/>
      <c r="Q194" s="835"/>
      <c r="R194" s="874"/>
      <c r="S194" s="835"/>
    </row>
    <row r="195" spans="3:19">
      <c r="C195" s="835"/>
      <c r="D195" s="835"/>
      <c r="E195" s="835"/>
      <c r="F195" s="835"/>
      <c r="G195" s="835"/>
      <c r="H195" s="835"/>
      <c r="I195" s="835"/>
      <c r="J195" s="835"/>
      <c r="K195" s="835"/>
      <c r="L195" s="835"/>
      <c r="M195" s="835"/>
      <c r="N195" s="835"/>
      <c r="O195" s="835"/>
      <c r="P195" s="835"/>
      <c r="Q195" s="835"/>
      <c r="R195" s="874"/>
      <c r="S195" s="835"/>
    </row>
    <row r="196" spans="3:19">
      <c r="C196" s="835"/>
      <c r="D196" s="835"/>
      <c r="E196" s="835"/>
      <c r="F196" s="835"/>
      <c r="G196" s="835"/>
      <c r="H196" s="835"/>
      <c r="I196" s="835"/>
      <c r="J196" s="835"/>
      <c r="K196" s="835"/>
      <c r="L196" s="835"/>
      <c r="M196" s="835"/>
      <c r="N196" s="835"/>
      <c r="O196" s="835"/>
      <c r="P196" s="835"/>
      <c r="Q196" s="835"/>
      <c r="R196" s="874"/>
      <c r="S196" s="835"/>
    </row>
    <row r="197" spans="3:19">
      <c r="C197" s="835"/>
      <c r="D197" s="835"/>
      <c r="E197" s="835"/>
      <c r="F197" s="835"/>
      <c r="G197" s="835"/>
      <c r="H197" s="835"/>
      <c r="I197" s="835"/>
      <c r="J197" s="835"/>
      <c r="K197" s="835"/>
      <c r="L197" s="835"/>
      <c r="M197" s="835"/>
      <c r="N197" s="835"/>
      <c r="O197" s="835"/>
      <c r="P197" s="835"/>
      <c r="Q197" s="835"/>
      <c r="R197" s="874"/>
      <c r="S197" s="835"/>
    </row>
    <row r="198" spans="3:19">
      <c r="C198" s="835"/>
      <c r="D198" s="835"/>
      <c r="E198" s="835"/>
      <c r="F198" s="835"/>
      <c r="G198" s="835"/>
      <c r="H198" s="835"/>
      <c r="I198" s="835"/>
      <c r="J198" s="835"/>
      <c r="K198" s="835"/>
      <c r="L198" s="835"/>
      <c r="M198" s="835"/>
      <c r="N198" s="835"/>
      <c r="O198" s="835"/>
      <c r="P198" s="835"/>
      <c r="Q198" s="835"/>
      <c r="R198" s="874"/>
      <c r="S198" s="835"/>
    </row>
    <row r="199" spans="3:19">
      <c r="C199" s="835"/>
      <c r="D199" s="835"/>
      <c r="E199" s="835"/>
      <c r="F199" s="835"/>
      <c r="G199" s="835"/>
      <c r="H199" s="835"/>
      <c r="I199" s="835"/>
      <c r="J199" s="835"/>
      <c r="K199" s="835"/>
      <c r="L199" s="835"/>
      <c r="M199" s="835"/>
      <c r="N199" s="835"/>
      <c r="O199" s="835"/>
      <c r="P199" s="835"/>
      <c r="Q199" s="835"/>
      <c r="R199" s="874"/>
      <c r="S199" s="835"/>
    </row>
    <row r="200" spans="3:19">
      <c r="C200" s="835"/>
      <c r="D200" s="835"/>
      <c r="E200" s="835"/>
      <c r="F200" s="835"/>
      <c r="G200" s="835"/>
      <c r="H200" s="835"/>
      <c r="I200" s="835"/>
      <c r="J200" s="835"/>
      <c r="K200" s="835"/>
      <c r="L200" s="835"/>
      <c r="M200" s="835"/>
      <c r="N200" s="835"/>
      <c r="O200" s="835"/>
      <c r="P200" s="835"/>
      <c r="Q200" s="835"/>
      <c r="R200" s="874"/>
      <c r="S200" s="835"/>
    </row>
    <row r="201" spans="3:19">
      <c r="C201" s="835"/>
      <c r="D201" s="835"/>
      <c r="E201" s="835"/>
      <c r="F201" s="835"/>
      <c r="G201" s="835"/>
      <c r="H201" s="835"/>
      <c r="I201" s="835"/>
      <c r="J201" s="835"/>
      <c r="K201" s="835"/>
      <c r="L201" s="835"/>
      <c r="M201" s="835"/>
      <c r="N201" s="835"/>
      <c r="O201" s="835"/>
      <c r="P201" s="835"/>
      <c r="Q201" s="835"/>
      <c r="R201" s="874"/>
      <c r="S201" s="835"/>
    </row>
    <row r="202" spans="3:19">
      <c r="C202" s="835"/>
      <c r="D202" s="835"/>
      <c r="E202" s="835"/>
      <c r="F202" s="835"/>
      <c r="G202" s="835"/>
      <c r="H202" s="835"/>
      <c r="I202" s="835"/>
      <c r="J202" s="835"/>
      <c r="K202" s="835"/>
      <c r="L202" s="835"/>
      <c r="M202" s="835"/>
      <c r="N202" s="835"/>
      <c r="O202" s="835"/>
      <c r="P202" s="835"/>
      <c r="Q202" s="835"/>
      <c r="R202" s="874"/>
      <c r="S202" s="835"/>
    </row>
    <row r="203" spans="3:19">
      <c r="C203" s="835"/>
      <c r="D203" s="835"/>
      <c r="E203" s="835"/>
      <c r="F203" s="835"/>
      <c r="G203" s="835"/>
      <c r="H203" s="835"/>
      <c r="I203" s="835"/>
      <c r="J203" s="835"/>
      <c r="K203" s="835"/>
      <c r="L203" s="835"/>
      <c r="M203" s="835"/>
      <c r="N203" s="835"/>
      <c r="O203" s="835"/>
      <c r="P203" s="835"/>
      <c r="Q203" s="835"/>
      <c r="R203" s="874"/>
      <c r="S203" s="835"/>
    </row>
    <row r="204" spans="3:19">
      <c r="C204" s="835"/>
      <c r="D204" s="835"/>
      <c r="E204" s="835"/>
      <c r="F204" s="835"/>
      <c r="G204" s="835"/>
      <c r="H204" s="835"/>
      <c r="I204" s="835"/>
      <c r="J204" s="835"/>
      <c r="K204" s="835"/>
      <c r="L204" s="835"/>
      <c r="M204" s="835"/>
      <c r="N204" s="835"/>
      <c r="O204" s="835"/>
      <c r="P204" s="835"/>
      <c r="Q204" s="835"/>
      <c r="R204" s="874"/>
      <c r="S204" s="835"/>
    </row>
    <row r="205" spans="3:19">
      <c r="C205" s="835"/>
      <c r="D205" s="835"/>
      <c r="E205" s="835"/>
      <c r="F205" s="835"/>
      <c r="G205" s="835"/>
      <c r="H205" s="835"/>
      <c r="I205" s="835"/>
      <c r="J205" s="835"/>
      <c r="K205" s="835"/>
      <c r="L205" s="835"/>
      <c r="M205" s="835"/>
      <c r="N205" s="835"/>
      <c r="O205" s="835"/>
      <c r="P205" s="835"/>
      <c r="Q205" s="835"/>
      <c r="R205" s="874"/>
      <c r="S205" s="835"/>
    </row>
    <row r="206" spans="3:19">
      <c r="C206" s="835"/>
      <c r="D206" s="835"/>
      <c r="E206" s="835"/>
      <c r="F206" s="835"/>
      <c r="G206" s="835"/>
      <c r="H206" s="835"/>
      <c r="I206" s="835"/>
      <c r="J206" s="835"/>
      <c r="K206" s="835"/>
      <c r="L206" s="835"/>
      <c r="M206" s="835"/>
      <c r="N206" s="835"/>
      <c r="O206" s="835"/>
      <c r="P206" s="835"/>
      <c r="Q206" s="835"/>
      <c r="R206" s="874"/>
      <c r="S206" s="835"/>
    </row>
    <row r="207" spans="3:19">
      <c r="C207" s="835"/>
      <c r="D207" s="835"/>
      <c r="E207" s="835"/>
      <c r="F207" s="835"/>
      <c r="G207" s="835"/>
      <c r="H207" s="835"/>
      <c r="I207" s="835"/>
      <c r="J207" s="835"/>
      <c r="K207" s="835"/>
      <c r="L207" s="835"/>
      <c r="M207" s="835"/>
      <c r="N207" s="835"/>
      <c r="O207" s="835"/>
      <c r="P207" s="835"/>
      <c r="Q207" s="835"/>
      <c r="R207" s="874"/>
      <c r="S207" s="835"/>
    </row>
    <row r="208" spans="3:19">
      <c r="C208" s="835"/>
      <c r="D208" s="835"/>
      <c r="E208" s="835"/>
      <c r="F208" s="835"/>
      <c r="G208" s="835"/>
      <c r="H208" s="835"/>
      <c r="I208" s="835"/>
      <c r="J208" s="835"/>
      <c r="K208" s="835"/>
      <c r="L208" s="835"/>
      <c r="M208" s="835"/>
      <c r="N208" s="835"/>
      <c r="O208" s="835"/>
      <c r="P208" s="835"/>
      <c r="Q208" s="835"/>
      <c r="R208" s="874"/>
      <c r="S208" s="835"/>
    </row>
    <row r="209" spans="3:19">
      <c r="C209" s="835"/>
      <c r="D209" s="835"/>
      <c r="E209" s="835"/>
      <c r="F209" s="835"/>
      <c r="G209" s="835"/>
      <c r="H209" s="835"/>
      <c r="I209" s="835"/>
      <c r="J209" s="835"/>
      <c r="K209" s="835"/>
      <c r="L209" s="835"/>
      <c r="M209" s="835"/>
      <c r="N209" s="835"/>
      <c r="O209" s="835"/>
      <c r="P209" s="835"/>
      <c r="Q209" s="835"/>
      <c r="R209" s="874"/>
      <c r="S209" s="835"/>
    </row>
    <row r="210" spans="3:19">
      <c r="C210" s="835"/>
      <c r="D210" s="835"/>
      <c r="E210" s="835"/>
      <c r="F210" s="835"/>
      <c r="G210" s="835"/>
      <c r="H210" s="835"/>
      <c r="I210" s="835"/>
      <c r="J210" s="835"/>
      <c r="K210" s="835"/>
      <c r="L210" s="835"/>
      <c r="M210" s="835"/>
      <c r="N210" s="835"/>
      <c r="O210" s="835"/>
      <c r="P210" s="835"/>
      <c r="Q210" s="835"/>
      <c r="R210" s="874"/>
      <c r="S210" s="835"/>
    </row>
    <row r="211" spans="3:19">
      <c r="C211" s="835"/>
      <c r="D211" s="835"/>
      <c r="E211" s="835"/>
      <c r="F211" s="835"/>
      <c r="G211" s="835"/>
      <c r="H211" s="835"/>
      <c r="I211" s="835"/>
      <c r="J211" s="835"/>
      <c r="K211" s="835"/>
      <c r="L211" s="835"/>
      <c r="M211" s="835"/>
      <c r="N211" s="835"/>
      <c r="O211" s="835"/>
      <c r="P211" s="835"/>
      <c r="Q211" s="835"/>
      <c r="R211" s="874"/>
      <c r="S211" s="835"/>
    </row>
    <row r="212" spans="3:19">
      <c r="C212" s="835"/>
      <c r="D212" s="835"/>
      <c r="E212" s="835"/>
      <c r="F212" s="835"/>
      <c r="G212" s="835"/>
      <c r="H212" s="835"/>
      <c r="I212" s="835"/>
      <c r="J212" s="835"/>
      <c r="K212" s="835"/>
      <c r="L212" s="835"/>
      <c r="M212" s="835"/>
      <c r="N212" s="835"/>
      <c r="O212" s="835"/>
      <c r="P212" s="835"/>
      <c r="Q212" s="835"/>
      <c r="R212" s="874"/>
      <c r="S212" s="835"/>
    </row>
    <row r="213" spans="3:19">
      <c r="C213" s="835"/>
      <c r="D213" s="835"/>
      <c r="E213" s="835"/>
      <c r="F213" s="835"/>
      <c r="G213" s="835"/>
      <c r="H213" s="835"/>
      <c r="I213" s="835"/>
      <c r="J213" s="835"/>
      <c r="K213" s="835"/>
      <c r="L213" s="835"/>
      <c r="M213" s="835"/>
      <c r="N213" s="835"/>
      <c r="O213" s="835"/>
      <c r="P213" s="835"/>
      <c r="Q213" s="835"/>
      <c r="R213" s="874"/>
      <c r="S213" s="835"/>
    </row>
    <row r="214" spans="3:19">
      <c r="C214" s="835"/>
      <c r="D214" s="835"/>
      <c r="E214" s="835"/>
      <c r="F214" s="835"/>
      <c r="G214" s="835"/>
      <c r="H214" s="835"/>
      <c r="I214" s="835"/>
      <c r="J214" s="835"/>
      <c r="K214" s="835"/>
      <c r="L214" s="835"/>
      <c r="M214" s="835"/>
      <c r="N214" s="835"/>
      <c r="O214" s="835"/>
      <c r="P214" s="835"/>
      <c r="Q214" s="835"/>
      <c r="R214" s="874"/>
      <c r="S214" s="835"/>
    </row>
    <row r="215" spans="3:19">
      <c r="C215" s="835"/>
      <c r="D215" s="835"/>
      <c r="E215" s="835"/>
      <c r="F215" s="835"/>
      <c r="G215" s="835"/>
      <c r="H215" s="835"/>
      <c r="I215" s="835"/>
      <c r="J215" s="835"/>
      <c r="K215" s="835"/>
      <c r="L215" s="835"/>
      <c r="M215" s="835"/>
      <c r="N215" s="835"/>
      <c r="O215" s="835"/>
      <c r="P215" s="835"/>
      <c r="Q215" s="835"/>
      <c r="R215" s="874"/>
      <c r="S215" s="835"/>
    </row>
    <row r="216" spans="3:19">
      <c r="C216" s="835"/>
      <c r="D216" s="835"/>
      <c r="E216" s="835"/>
      <c r="F216" s="835"/>
      <c r="G216" s="835"/>
      <c r="H216" s="835"/>
      <c r="I216" s="835"/>
      <c r="J216" s="835"/>
      <c r="K216" s="835"/>
      <c r="L216" s="835"/>
      <c r="M216" s="835"/>
      <c r="N216" s="835"/>
      <c r="O216" s="835"/>
      <c r="P216" s="835"/>
      <c r="Q216" s="835"/>
      <c r="R216" s="874"/>
      <c r="S216" s="835"/>
    </row>
    <row r="217" spans="3:19">
      <c r="C217" s="835"/>
      <c r="D217" s="835"/>
      <c r="E217" s="835"/>
      <c r="F217" s="835"/>
      <c r="G217" s="835"/>
      <c r="H217" s="835"/>
      <c r="I217" s="835"/>
      <c r="J217" s="835"/>
      <c r="K217" s="835"/>
      <c r="L217" s="835"/>
      <c r="M217" s="835"/>
      <c r="N217" s="835"/>
      <c r="O217" s="835"/>
      <c r="P217" s="835"/>
      <c r="Q217" s="835"/>
      <c r="R217" s="874"/>
      <c r="S217" s="835"/>
    </row>
    <row r="218" spans="3:19">
      <c r="C218" s="835"/>
      <c r="D218" s="835"/>
      <c r="E218" s="835"/>
      <c r="F218" s="835"/>
      <c r="G218" s="835"/>
      <c r="H218" s="835"/>
      <c r="I218" s="835"/>
      <c r="J218" s="835"/>
      <c r="K218" s="835"/>
      <c r="L218" s="835"/>
      <c r="M218" s="835"/>
      <c r="N218" s="835"/>
      <c r="O218" s="835"/>
      <c r="P218" s="835"/>
      <c r="Q218" s="835"/>
      <c r="R218" s="874"/>
      <c r="S218" s="835"/>
    </row>
    <row r="219" spans="3:19">
      <c r="C219" s="835"/>
      <c r="D219" s="835"/>
      <c r="E219" s="835"/>
      <c r="F219" s="835"/>
      <c r="G219" s="835"/>
      <c r="H219" s="835"/>
      <c r="I219" s="835"/>
      <c r="J219" s="835"/>
      <c r="K219" s="835"/>
      <c r="L219" s="835"/>
      <c r="M219" s="835"/>
      <c r="N219" s="835"/>
      <c r="O219" s="835"/>
      <c r="P219" s="835"/>
      <c r="Q219" s="835"/>
      <c r="R219" s="874"/>
      <c r="S219" s="835"/>
    </row>
    <row r="220" spans="3:19">
      <c r="C220" s="835"/>
      <c r="D220" s="835"/>
      <c r="E220" s="835"/>
      <c r="F220" s="835"/>
      <c r="G220" s="835"/>
      <c r="H220" s="835"/>
      <c r="I220" s="835"/>
      <c r="J220" s="835"/>
      <c r="K220" s="835"/>
      <c r="L220" s="835"/>
      <c r="M220" s="835"/>
      <c r="N220" s="835"/>
      <c r="O220" s="835"/>
      <c r="P220" s="835"/>
      <c r="Q220" s="835"/>
      <c r="R220" s="874"/>
      <c r="S220" s="835"/>
    </row>
    <row r="221" spans="3:19">
      <c r="C221" s="835"/>
      <c r="D221" s="835"/>
      <c r="E221" s="835"/>
      <c r="F221" s="835"/>
      <c r="G221" s="835"/>
      <c r="H221" s="835"/>
      <c r="I221" s="835"/>
      <c r="J221" s="835"/>
      <c r="K221" s="835"/>
      <c r="L221" s="835"/>
      <c r="M221" s="835"/>
      <c r="N221" s="835"/>
      <c r="O221" s="835"/>
      <c r="P221" s="835"/>
      <c r="Q221" s="835"/>
      <c r="R221" s="874"/>
      <c r="S221" s="835"/>
    </row>
    <row r="222" spans="3:19">
      <c r="C222" s="835"/>
      <c r="D222" s="835"/>
      <c r="E222" s="835"/>
      <c r="F222" s="835"/>
      <c r="G222" s="835"/>
      <c r="H222" s="835"/>
      <c r="I222" s="835"/>
      <c r="J222" s="835"/>
      <c r="K222" s="835"/>
      <c r="L222" s="835"/>
      <c r="M222" s="835"/>
      <c r="N222" s="835"/>
      <c r="O222" s="835"/>
      <c r="P222" s="835"/>
      <c r="Q222" s="835"/>
      <c r="R222" s="874"/>
      <c r="S222" s="835"/>
    </row>
    <row r="223" spans="3:19">
      <c r="C223" s="835"/>
      <c r="D223" s="835"/>
      <c r="E223" s="835"/>
      <c r="F223" s="835"/>
      <c r="G223" s="835"/>
      <c r="H223" s="835"/>
      <c r="I223" s="835"/>
      <c r="J223" s="835"/>
      <c r="K223" s="835"/>
      <c r="L223" s="835"/>
      <c r="M223" s="835"/>
      <c r="N223" s="835"/>
      <c r="O223" s="835"/>
      <c r="P223" s="835"/>
      <c r="Q223" s="835"/>
      <c r="R223" s="874"/>
      <c r="S223" s="835"/>
    </row>
    <row r="224" spans="3:19">
      <c r="C224" s="835"/>
      <c r="D224" s="835"/>
      <c r="E224" s="835"/>
      <c r="F224" s="835"/>
      <c r="G224" s="835"/>
      <c r="H224" s="835"/>
      <c r="I224" s="835"/>
      <c r="J224" s="835"/>
      <c r="K224" s="835"/>
      <c r="L224" s="835"/>
      <c r="M224" s="835"/>
      <c r="N224" s="835"/>
      <c r="O224" s="835"/>
      <c r="P224" s="835"/>
      <c r="Q224" s="835"/>
      <c r="R224" s="874"/>
      <c r="S224" s="835"/>
    </row>
    <row r="225" spans="3:19">
      <c r="C225" s="835"/>
      <c r="D225" s="835"/>
      <c r="E225" s="835"/>
      <c r="F225" s="835"/>
      <c r="G225" s="835"/>
      <c r="H225" s="835"/>
      <c r="I225" s="835"/>
      <c r="J225" s="835"/>
      <c r="K225" s="835"/>
      <c r="L225" s="835"/>
      <c r="M225" s="835"/>
      <c r="N225" s="835"/>
      <c r="O225" s="835"/>
      <c r="P225" s="835"/>
      <c r="Q225" s="835"/>
      <c r="R225" s="874"/>
      <c r="S225" s="835"/>
    </row>
    <row r="226" spans="3:19">
      <c r="C226" s="835"/>
      <c r="D226" s="835"/>
      <c r="E226" s="835"/>
      <c r="F226" s="835"/>
      <c r="G226" s="835"/>
      <c r="H226" s="835"/>
      <c r="I226" s="835"/>
      <c r="J226" s="835"/>
      <c r="K226" s="835"/>
      <c r="L226" s="835"/>
      <c r="M226" s="835"/>
      <c r="N226" s="835"/>
      <c r="O226" s="835"/>
      <c r="P226" s="835"/>
      <c r="Q226" s="835"/>
      <c r="R226" s="874"/>
      <c r="S226" s="835"/>
    </row>
    <row r="227" spans="3:19">
      <c r="C227" s="835"/>
      <c r="D227" s="835"/>
      <c r="E227" s="835"/>
      <c r="F227" s="835"/>
      <c r="G227" s="835"/>
      <c r="H227" s="835"/>
      <c r="I227" s="835"/>
      <c r="J227" s="835"/>
      <c r="K227" s="835"/>
      <c r="L227" s="835"/>
      <c r="M227" s="835"/>
      <c r="N227" s="835"/>
      <c r="O227" s="835"/>
      <c r="P227" s="835"/>
      <c r="Q227" s="835"/>
      <c r="R227" s="874"/>
      <c r="S227" s="835"/>
    </row>
    <row r="228" spans="3:19">
      <c r="C228" s="835"/>
      <c r="D228" s="835"/>
      <c r="E228" s="835"/>
      <c r="F228" s="835"/>
      <c r="G228" s="835"/>
      <c r="H228" s="835"/>
      <c r="I228" s="835"/>
      <c r="J228" s="835"/>
      <c r="K228" s="835"/>
      <c r="L228" s="835"/>
      <c r="M228" s="835"/>
      <c r="N228" s="835"/>
      <c r="O228" s="835"/>
      <c r="P228" s="835"/>
      <c r="Q228" s="835"/>
      <c r="R228" s="874"/>
      <c r="S228" s="835"/>
    </row>
    <row r="229" spans="3:19">
      <c r="C229" s="835"/>
      <c r="D229" s="835"/>
      <c r="E229" s="835"/>
      <c r="F229" s="835"/>
      <c r="G229" s="835"/>
      <c r="H229" s="835"/>
      <c r="I229" s="835"/>
      <c r="J229" s="835"/>
      <c r="K229" s="835"/>
      <c r="L229" s="835"/>
      <c r="M229" s="835"/>
      <c r="N229" s="835"/>
      <c r="O229" s="835"/>
      <c r="P229" s="835"/>
      <c r="Q229" s="835"/>
      <c r="R229" s="874"/>
      <c r="S229" s="835"/>
    </row>
    <row r="230" spans="3:19">
      <c r="C230" s="835"/>
      <c r="D230" s="835"/>
      <c r="E230" s="835"/>
      <c r="F230" s="835"/>
      <c r="G230" s="835"/>
      <c r="H230" s="835"/>
      <c r="I230" s="835"/>
      <c r="J230" s="835"/>
      <c r="K230" s="835"/>
      <c r="L230" s="835"/>
      <c r="M230" s="835"/>
      <c r="N230" s="835"/>
      <c r="O230" s="835"/>
      <c r="P230" s="835"/>
      <c r="Q230" s="835"/>
      <c r="R230" s="874"/>
      <c r="S230" s="835"/>
    </row>
    <row r="231" spans="3:19">
      <c r="C231" s="835"/>
      <c r="D231" s="835"/>
      <c r="E231" s="835"/>
      <c r="F231" s="835"/>
      <c r="G231" s="835"/>
      <c r="H231" s="835"/>
      <c r="I231" s="835"/>
      <c r="J231" s="835"/>
      <c r="K231" s="835"/>
      <c r="L231" s="835"/>
      <c r="M231" s="835"/>
      <c r="N231" s="835"/>
      <c r="O231" s="835"/>
      <c r="P231" s="835"/>
      <c r="Q231" s="835"/>
      <c r="R231" s="874"/>
      <c r="S231" s="835"/>
    </row>
    <row r="232" spans="3:19">
      <c r="C232" s="835"/>
      <c r="D232" s="835"/>
      <c r="E232" s="835"/>
      <c r="F232" s="835"/>
      <c r="G232" s="835"/>
      <c r="H232" s="835"/>
      <c r="I232" s="835"/>
      <c r="J232" s="835"/>
      <c r="K232" s="835"/>
      <c r="L232" s="835"/>
      <c r="M232" s="835"/>
      <c r="N232" s="835"/>
      <c r="O232" s="835"/>
      <c r="P232" s="835"/>
      <c r="Q232" s="835"/>
      <c r="R232" s="874"/>
      <c r="S232" s="835"/>
    </row>
    <row r="233" spans="3:19">
      <c r="C233" s="835"/>
      <c r="D233" s="835"/>
      <c r="E233" s="835"/>
      <c r="F233" s="835"/>
      <c r="G233" s="835"/>
      <c r="H233" s="835"/>
      <c r="I233" s="835"/>
      <c r="J233" s="835"/>
      <c r="K233" s="835"/>
      <c r="L233" s="835"/>
      <c r="M233" s="835"/>
      <c r="N233" s="835"/>
      <c r="O233" s="835"/>
      <c r="P233" s="835"/>
      <c r="Q233" s="835"/>
      <c r="R233" s="874"/>
      <c r="S233" s="835"/>
    </row>
    <row r="234" spans="3:19">
      <c r="C234" s="835"/>
      <c r="D234" s="835"/>
      <c r="E234" s="835"/>
      <c r="F234" s="835"/>
      <c r="G234" s="835"/>
      <c r="H234" s="835"/>
      <c r="I234" s="835"/>
      <c r="J234" s="835"/>
      <c r="K234" s="835"/>
      <c r="L234" s="835"/>
      <c r="M234" s="835"/>
      <c r="N234" s="835"/>
      <c r="O234" s="835"/>
      <c r="P234" s="835"/>
      <c r="Q234" s="835"/>
      <c r="R234" s="874"/>
      <c r="S234" s="835"/>
    </row>
    <row r="235" spans="3:19">
      <c r="C235" s="835"/>
      <c r="D235" s="835"/>
      <c r="E235" s="835"/>
      <c r="F235" s="835"/>
      <c r="G235" s="835"/>
      <c r="H235" s="835"/>
      <c r="I235" s="835"/>
      <c r="J235" s="835"/>
      <c r="K235" s="835"/>
      <c r="L235" s="835"/>
      <c r="M235" s="835"/>
      <c r="N235" s="835"/>
      <c r="O235" s="835"/>
      <c r="P235" s="835"/>
      <c r="Q235" s="835"/>
      <c r="R235" s="874"/>
      <c r="S235" s="835"/>
    </row>
    <row r="236" spans="3:19">
      <c r="C236" s="835"/>
      <c r="D236" s="835"/>
      <c r="E236" s="835"/>
      <c r="F236" s="835"/>
      <c r="G236" s="835"/>
      <c r="H236" s="835"/>
      <c r="I236" s="835"/>
      <c r="J236" s="835"/>
      <c r="K236" s="835"/>
      <c r="L236" s="835"/>
      <c r="M236" s="835"/>
      <c r="N236" s="835"/>
      <c r="O236" s="835"/>
      <c r="P236" s="835"/>
      <c r="Q236" s="835"/>
      <c r="R236" s="874"/>
      <c r="S236" s="835"/>
    </row>
    <row r="237" spans="3:19">
      <c r="C237" s="835"/>
      <c r="D237" s="835"/>
      <c r="E237" s="835"/>
      <c r="F237" s="835"/>
      <c r="G237" s="835"/>
      <c r="H237" s="835"/>
      <c r="I237" s="835"/>
      <c r="J237" s="835"/>
      <c r="K237" s="835"/>
      <c r="L237" s="835"/>
      <c r="M237" s="835"/>
      <c r="N237" s="835"/>
      <c r="O237" s="835"/>
      <c r="P237" s="835"/>
      <c r="Q237" s="835"/>
      <c r="R237" s="874"/>
      <c r="S237" s="835"/>
    </row>
    <row r="238" spans="3:19">
      <c r="C238" s="835"/>
      <c r="D238" s="835"/>
      <c r="E238" s="835"/>
      <c r="F238" s="835"/>
      <c r="G238" s="835"/>
      <c r="H238" s="835"/>
      <c r="I238" s="835"/>
      <c r="J238" s="835"/>
      <c r="K238" s="835"/>
      <c r="L238" s="835"/>
      <c r="M238" s="835"/>
      <c r="N238" s="835"/>
      <c r="O238" s="835"/>
      <c r="P238" s="835"/>
      <c r="Q238" s="835"/>
      <c r="R238" s="874"/>
      <c r="S238" s="835"/>
    </row>
    <row r="239" spans="3:19">
      <c r="C239" s="835"/>
      <c r="D239" s="835"/>
      <c r="E239" s="835"/>
      <c r="F239" s="835"/>
      <c r="G239" s="835"/>
      <c r="H239" s="835"/>
      <c r="I239" s="835"/>
      <c r="J239" s="835"/>
      <c r="K239" s="835"/>
      <c r="L239" s="835"/>
      <c r="M239" s="835"/>
      <c r="N239" s="835"/>
      <c r="O239" s="835"/>
      <c r="P239" s="835"/>
      <c r="Q239" s="835"/>
      <c r="R239" s="874"/>
      <c r="S239" s="835"/>
    </row>
    <row r="240" spans="3:19">
      <c r="C240" s="835"/>
      <c r="D240" s="835"/>
      <c r="E240" s="835"/>
      <c r="F240" s="835"/>
      <c r="G240" s="835"/>
      <c r="H240" s="835"/>
      <c r="I240" s="835"/>
      <c r="J240" s="835"/>
      <c r="K240" s="835"/>
      <c r="L240" s="835"/>
      <c r="M240" s="835"/>
      <c r="N240" s="835"/>
      <c r="O240" s="835"/>
      <c r="P240" s="835"/>
      <c r="Q240" s="835"/>
      <c r="R240" s="874"/>
      <c r="S240" s="835"/>
    </row>
    <row r="241" spans="3:19">
      <c r="C241" s="835"/>
      <c r="D241" s="835"/>
      <c r="E241" s="835"/>
      <c r="F241" s="835"/>
      <c r="G241" s="835"/>
      <c r="H241" s="835"/>
      <c r="I241" s="835"/>
      <c r="J241" s="835"/>
      <c r="K241" s="835"/>
      <c r="L241" s="835"/>
      <c r="M241" s="835"/>
      <c r="N241" s="835"/>
      <c r="O241" s="835"/>
      <c r="P241" s="835"/>
      <c r="Q241" s="835"/>
      <c r="R241" s="874"/>
      <c r="S241" s="835"/>
    </row>
    <row r="242" spans="3:19">
      <c r="C242" s="835"/>
      <c r="D242" s="835"/>
      <c r="E242" s="835"/>
      <c r="F242" s="835"/>
      <c r="G242" s="835"/>
      <c r="H242" s="835"/>
      <c r="I242" s="835"/>
      <c r="J242" s="835"/>
      <c r="K242" s="835"/>
      <c r="L242" s="835"/>
      <c r="M242" s="835"/>
      <c r="N242" s="835"/>
      <c r="O242" s="835"/>
      <c r="P242" s="835"/>
      <c r="Q242" s="835"/>
      <c r="R242" s="874"/>
      <c r="S242" s="835"/>
    </row>
    <row r="243" spans="3:19">
      <c r="C243" s="835"/>
      <c r="D243" s="835"/>
      <c r="E243" s="835"/>
      <c r="F243" s="835"/>
      <c r="G243" s="835"/>
      <c r="H243" s="835"/>
      <c r="I243" s="835"/>
      <c r="J243" s="835"/>
      <c r="K243" s="835"/>
      <c r="L243" s="835"/>
      <c r="M243" s="835"/>
      <c r="N243" s="835"/>
      <c r="O243" s="835"/>
      <c r="P243" s="835"/>
      <c r="Q243" s="835"/>
      <c r="R243" s="874"/>
      <c r="S243" s="835"/>
    </row>
    <row r="244" spans="3:19">
      <c r="C244" s="835"/>
      <c r="D244" s="835"/>
      <c r="E244" s="835"/>
      <c r="F244" s="835"/>
      <c r="G244" s="835"/>
      <c r="H244" s="835"/>
      <c r="I244" s="835"/>
      <c r="J244" s="835"/>
      <c r="K244" s="835"/>
      <c r="L244" s="835"/>
      <c r="M244" s="835"/>
      <c r="N244" s="835"/>
      <c r="O244" s="835"/>
      <c r="P244" s="835"/>
      <c r="Q244" s="835"/>
      <c r="R244" s="874"/>
      <c r="S244" s="835"/>
    </row>
    <row r="245" spans="3:19">
      <c r="C245" s="835"/>
      <c r="D245" s="835"/>
      <c r="E245" s="835"/>
      <c r="F245" s="835"/>
      <c r="G245" s="835"/>
      <c r="H245" s="835"/>
      <c r="I245" s="835"/>
      <c r="J245" s="835"/>
      <c r="K245" s="835"/>
      <c r="L245" s="835"/>
      <c r="M245" s="835"/>
      <c r="N245" s="835"/>
      <c r="O245" s="835"/>
      <c r="P245" s="835"/>
      <c r="Q245" s="835"/>
      <c r="R245" s="874"/>
      <c r="S245" s="835"/>
    </row>
    <row r="246" spans="3:19">
      <c r="C246" s="835"/>
      <c r="D246" s="835"/>
      <c r="E246" s="835"/>
      <c r="F246" s="835"/>
      <c r="G246" s="835"/>
      <c r="H246" s="835"/>
      <c r="I246" s="835"/>
      <c r="J246" s="835"/>
      <c r="K246" s="835"/>
      <c r="L246" s="835"/>
      <c r="M246" s="835"/>
      <c r="N246" s="835"/>
      <c r="O246" s="835"/>
      <c r="P246" s="835"/>
      <c r="Q246" s="835"/>
      <c r="R246" s="874"/>
      <c r="S246" s="835"/>
    </row>
    <row r="247" spans="3:19">
      <c r="C247" s="835"/>
      <c r="D247" s="835"/>
      <c r="E247" s="835"/>
      <c r="F247" s="835"/>
      <c r="G247" s="835"/>
      <c r="H247" s="835"/>
      <c r="I247" s="835"/>
      <c r="J247" s="835"/>
      <c r="K247" s="835"/>
      <c r="L247" s="835"/>
      <c r="M247" s="835"/>
      <c r="N247" s="835"/>
      <c r="O247" s="835"/>
      <c r="P247" s="835"/>
      <c r="Q247" s="835"/>
      <c r="R247" s="874"/>
      <c r="S247" s="835"/>
    </row>
    <row r="248" spans="3:19">
      <c r="C248" s="835"/>
      <c r="D248" s="835"/>
      <c r="E248" s="835"/>
      <c r="F248" s="835"/>
      <c r="G248" s="835"/>
      <c r="H248" s="835"/>
      <c r="I248" s="835"/>
      <c r="J248" s="835"/>
      <c r="K248" s="835"/>
      <c r="L248" s="835"/>
      <c r="M248" s="835"/>
      <c r="N248" s="835"/>
      <c r="O248" s="835"/>
      <c r="P248" s="835"/>
      <c r="Q248" s="835"/>
      <c r="R248" s="874"/>
      <c r="S248" s="835"/>
    </row>
    <row r="249" spans="3:19">
      <c r="C249" s="835"/>
      <c r="D249" s="835"/>
      <c r="E249" s="835"/>
      <c r="F249" s="835"/>
      <c r="G249" s="835"/>
      <c r="H249" s="835"/>
      <c r="I249" s="835"/>
      <c r="J249" s="835"/>
      <c r="K249" s="835"/>
      <c r="L249" s="835"/>
      <c r="M249" s="835"/>
      <c r="N249" s="835"/>
      <c r="O249" s="835"/>
      <c r="P249" s="835"/>
      <c r="Q249" s="835"/>
      <c r="R249" s="874"/>
      <c r="S249" s="835"/>
    </row>
    <row r="250" spans="3:19">
      <c r="C250" s="835"/>
      <c r="D250" s="835"/>
      <c r="E250" s="835"/>
      <c r="F250" s="835"/>
      <c r="G250" s="835"/>
      <c r="H250" s="835"/>
      <c r="I250" s="835"/>
      <c r="J250" s="835"/>
      <c r="K250" s="835"/>
      <c r="L250" s="835"/>
      <c r="M250" s="835"/>
      <c r="N250" s="835"/>
      <c r="O250" s="835"/>
      <c r="P250" s="835"/>
      <c r="Q250" s="835"/>
      <c r="R250" s="874"/>
      <c r="S250" s="835"/>
    </row>
    <row r="251" spans="3:19">
      <c r="C251" s="835"/>
      <c r="D251" s="835"/>
      <c r="E251" s="835"/>
      <c r="F251" s="835"/>
      <c r="G251" s="835"/>
      <c r="H251" s="835"/>
      <c r="I251" s="835"/>
      <c r="J251" s="835"/>
      <c r="K251" s="835"/>
      <c r="L251" s="835"/>
      <c r="M251" s="835"/>
      <c r="N251" s="835"/>
      <c r="O251" s="835"/>
      <c r="P251" s="835"/>
      <c r="Q251" s="835"/>
      <c r="R251" s="874"/>
      <c r="S251" s="835"/>
    </row>
    <row r="252" spans="3:19">
      <c r="C252" s="835"/>
      <c r="D252" s="835"/>
      <c r="E252" s="835"/>
      <c r="F252" s="835"/>
      <c r="G252" s="835"/>
      <c r="H252" s="835"/>
      <c r="I252" s="835"/>
      <c r="J252" s="835"/>
      <c r="K252" s="835"/>
      <c r="L252" s="835"/>
      <c r="M252" s="835"/>
      <c r="N252" s="835"/>
      <c r="O252" s="835"/>
      <c r="P252" s="835"/>
      <c r="Q252" s="835"/>
      <c r="R252" s="874"/>
      <c r="S252" s="835"/>
    </row>
    <row r="253" spans="3:19">
      <c r="C253" s="835"/>
      <c r="D253" s="835"/>
      <c r="E253" s="835"/>
      <c r="F253" s="835"/>
      <c r="G253" s="835"/>
      <c r="H253" s="835"/>
      <c r="I253" s="835"/>
      <c r="J253" s="835"/>
      <c r="K253" s="835"/>
      <c r="L253" s="835"/>
      <c r="M253" s="835"/>
      <c r="N253" s="835"/>
      <c r="O253" s="835"/>
      <c r="P253" s="835"/>
      <c r="Q253" s="835"/>
      <c r="R253" s="874"/>
      <c r="S253" s="835"/>
    </row>
    <row r="254" spans="3:19">
      <c r="C254" s="835"/>
      <c r="D254" s="835"/>
      <c r="E254" s="835"/>
      <c r="F254" s="835"/>
      <c r="G254" s="835"/>
      <c r="H254" s="835"/>
      <c r="I254" s="835"/>
      <c r="J254" s="835"/>
      <c r="K254" s="835"/>
      <c r="L254" s="835"/>
      <c r="M254" s="835"/>
      <c r="N254" s="835"/>
      <c r="O254" s="835"/>
      <c r="P254" s="835"/>
      <c r="Q254" s="835"/>
      <c r="R254" s="874"/>
      <c r="S254" s="835"/>
    </row>
    <row r="255" spans="3:19">
      <c r="C255" s="835"/>
      <c r="D255" s="835"/>
      <c r="E255" s="835"/>
      <c r="F255" s="835"/>
      <c r="G255" s="835"/>
      <c r="H255" s="835"/>
      <c r="I255" s="835"/>
      <c r="J255" s="835"/>
      <c r="K255" s="835"/>
      <c r="L255" s="835"/>
      <c r="M255" s="835"/>
      <c r="N255" s="835"/>
      <c r="O255" s="835"/>
      <c r="P255" s="835"/>
      <c r="Q255" s="835"/>
      <c r="R255" s="874"/>
      <c r="S255" s="835"/>
    </row>
    <row r="256" spans="3:19">
      <c r="C256" s="835"/>
      <c r="D256" s="835"/>
      <c r="E256" s="835"/>
      <c r="F256" s="835"/>
      <c r="G256" s="835"/>
      <c r="H256" s="835"/>
      <c r="I256" s="835"/>
      <c r="J256" s="835"/>
      <c r="K256" s="835"/>
      <c r="L256" s="835"/>
      <c r="M256" s="835"/>
      <c r="N256" s="835"/>
      <c r="O256" s="835"/>
      <c r="P256" s="835"/>
      <c r="Q256" s="835"/>
      <c r="R256" s="874"/>
      <c r="S256" s="835"/>
    </row>
    <row r="257" spans="3:19">
      <c r="C257" s="835"/>
      <c r="D257" s="835"/>
      <c r="E257" s="835"/>
      <c r="F257" s="835"/>
      <c r="G257" s="835"/>
      <c r="H257" s="835"/>
      <c r="I257" s="835"/>
      <c r="J257" s="835"/>
      <c r="K257" s="835"/>
      <c r="L257" s="835"/>
      <c r="M257" s="835"/>
      <c r="N257" s="835"/>
      <c r="O257" s="835"/>
      <c r="P257" s="835"/>
      <c r="Q257" s="835"/>
      <c r="R257" s="874"/>
      <c r="S257" s="835"/>
    </row>
    <row r="258" spans="3:19">
      <c r="C258" s="835"/>
      <c r="D258" s="835"/>
      <c r="E258" s="835"/>
      <c r="F258" s="835"/>
      <c r="G258" s="835"/>
      <c r="H258" s="835"/>
      <c r="I258" s="835"/>
      <c r="J258" s="835"/>
      <c r="K258" s="835"/>
      <c r="L258" s="835"/>
      <c r="M258" s="835"/>
      <c r="N258" s="835"/>
      <c r="O258" s="835"/>
      <c r="P258" s="835"/>
      <c r="Q258" s="835"/>
      <c r="R258" s="874"/>
      <c r="S258" s="835"/>
    </row>
    <row r="259" spans="3:19">
      <c r="C259" s="835"/>
      <c r="D259" s="835"/>
      <c r="E259" s="835"/>
      <c r="F259" s="835"/>
      <c r="G259" s="835"/>
      <c r="H259" s="835"/>
      <c r="I259" s="835"/>
      <c r="J259" s="835"/>
      <c r="K259" s="835"/>
      <c r="L259" s="835"/>
      <c r="M259" s="835"/>
      <c r="N259" s="835"/>
      <c r="O259" s="835"/>
      <c r="P259" s="835"/>
      <c r="Q259" s="835"/>
      <c r="R259" s="874"/>
      <c r="S259" s="835"/>
    </row>
    <row r="260" spans="3:19">
      <c r="C260" s="835"/>
      <c r="D260" s="835"/>
      <c r="E260" s="835"/>
      <c r="F260" s="835"/>
      <c r="G260" s="835"/>
      <c r="H260" s="835"/>
      <c r="I260" s="835"/>
      <c r="J260" s="835"/>
      <c r="K260" s="835"/>
      <c r="L260" s="835"/>
      <c r="M260" s="835"/>
      <c r="N260" s="835"/>
      <c r="O260" s="835"/>
      <c r="P260" s="835"/>
      <c r="Q260" s="835"/>
      <c r="R260" s="874"/>
      <c r="S260" s="835"/>
    </row>
    <row r="261" spans="3:19">
      <c r="C261" s="835"/>
      <c r="D261" s="835"/>
      <c r="E261" s="835"/>
      <c r="F261" s="835"/>
      <c r="G261" s="835"/>
      <c r="H261" s="835"/>
      <c r="I261" s="835"/>
      <c r="J261" s="835"/>
      <c r="K261" s="835"/>
      <c r="L261" s="835"/>
      <c r="M261" s="835"/>
      <c r="N261" s="835"/>
      <c r="O261" s="835"/>
      <c r="P261" s="835"/>
      <c r="Q261" s="835"/>
      <c r="R261" s="874"/>
      <c r="S261" s="835"/>
    </row>
    <row r="262" spans="3:19">
      <c r="C262" s="835"/>
      <c r="D262" s="835"/>
      <c r="E262" s="835"/>
      <c r="F262" s="835"/>
      <c r="G262" s="835"/>
      <c r="H262" s="835"/>
      <c r="I262" s="835"/>
      <c r="J262" s="835"/>
      <c r="K262" s="835"/>
      <c r="L262" s="835"/>
      <c r="M262" s="835"/>
      <c r="N262" s="835"/>
      <c r="O262" s="835"/>
      <c r="P262" s="835"/>
      <c r="Q262" s="835"/>
      <c r="R262" s="874"/>
      <c r="S262" s="835"/>
    </row>
    <row r="263" spans="3:19">
      <c r="C263" s="835"/>
      <c r="D263" s="835"/>
      <c r="E263" s="835"/>
      <c r="F263" s="835"/>
      <c r="G263" s="835"/>
      <c r="H263" s="835"/>
      <c r="I263" s="835"/>
      <c r="J263" s="835"/>
      <c r="K263" s="835"/>
      <c r="L263" s="835"/>
      <c r="M263" s="835"/>
      <c r="N263" s="835"/>
      <c r="O263" s="835"/>
      <c r="P263" s="835"/>
      <c r="Q263" s="835"/>
      <c r="R263" s="874"/>
      <c r="S263" s="835"/>
    </row>
    <row r="264" spans="3:19">
      <c r="C264" s="835"/>
      <c r="D264" s="835"/>
      <c r="E264" s="835"/>
      <c r="F264" s="835"/>
      <c r="G264" s="835"/>
      <c r="H264" s="835"/>
      <c r="I264" s="835"/>
      <c r="J264" s="835"/>
      <c r="K264" s="835"/>
      <c r="L264" s="835"/>
      <c r="M264" s="835"/>
      <c r="N264" s="835"/>
      <c r="O264" s="835"/>
      <c r="P264" s="835"/>
      <c r="Q264" s="835"/>
      <c r="R264" s="874"/>
      <c r="S264" s="835"/>
    </row>
    <row r="265" spans="3:19">
      <c r="C265" s="835"/>
      <c r="D265" s="835"/>
      <c r="E265" s="835"/>
      <c r="F265" s="835"/>
      <c r="G265" s="835"/>
      <c r="H265" s="835"/>
      <c r="I265" s="835"/>
      <c r="J265" s="835"/>
      <c r="K265" s="835"/>
      <c r="L265" s="835"/>
      <c r="M265" s="835"/>
      <c r="N265" s="835"/>
      <c r="O265" s="835"/>
      <c r="P265" s="835"/>
      <c r="Q265" s="835"/>
      <c r="R265" s="874"/>
      <c r="S265" s="835"/>
    </row>
    <row r="266" spans="3:19">
      <c r="C266" s="835"/>
      <c r="D266" s="835"/>
      <c r="E266" s="835"/>
      <c r="F266" s="835"/>
      <c r="G266" s="835"/>
      <c r="H266" s="835"/>
      <c r="I266" s="835"/>
      <c r="J266" s="835"/>
      <c r="K266" s="835"/>
      <c r="L266" s="835"/>
      <c r="M266" s="835"/>
      <c r="N266" s="835"/>
      <c r="O266" s="835"/>
      <c r="P266" s="835"/>
      <c r="Q266" s="835"/>
      <c r="R266" s="874"/>
      <c r="S266" s="835"/>
    </row>
    <row r="267" spans="3:19">
      <c r="C267" s="835"/>
      <c r="D267" s="835"/>
      <c r="E267" s="835"/>
      <c r="F267" s="835"/>
      <c r="G267" s="835"/>
      <c r="H267" s="835"/>
      <c r="I267" s="835"/>
      <c r="J267" s="835"/>
      <c r="K267" s="835"/>
      <c r="L267" s="835"/>
      <c r="M267" s="835"/>
      <c r="N267" s="835"/>
      <c r="O267" s="835"/>
      <c r="P267" s="835"/>
      <c r="Q267" s="835"/>
      <c r="R267" s="874"/>
      <c r="S267" s="835"/>
    </row>
    <row r="268" spans="3:19">
      <c r="C268" s="835"/>
      <c r="D268" s="835"/>
      <c r="E268" s="835"/>
      <c r="F268" s="835"/>
      <c r="G268" s="835"/>
      <c r="H268" s="835"/>
      <c r="I268" s="835"/>
      <c r="J268" s="835"/>
      <c r="K268" s="835"/>
      <c r="L268" s="835"/>
      <c r="M268" s="835"/>
      <c r="N268" s="835"/>
      <c r="O268" s="835"/>
      <c r="P268" s="835"/>
      <c r="Q268" s="835"/>
      <c r="R268" s="874"/>
      <c r="S268" s="835"/>
    </row>
    <row r="269" spans="3:19">
      <c r="C269" s="835"/>
      <c r="D269" s="835"/>
      <c r="E269" s="835"/>
      <c r="F269" s="835"/>
      <c r="G269" s="835"/>
      <c r="H269" s="835"/>
      <c r="I269" s="835"/>
      <c r="J269" s="835"/>
      <c r="K269" s="835"/>
      <c r="L269" s="835"/>
      <c r="M269" s="835"/>
      <c r="N269" s="835"/>
      <c r="O269" s="835"/>
      <c r="P269" s="835"/>
      <c r="Q269" s="835"/>
      <c r="R269" s="874"/>
      <c r="S269" s="835"/>
    </row>
    <row r="270" spans="3:19">
      <c r="C270" s="835"/>
      <c r="D270" s="835"/>
      <c r="E270" s="835"/>
      <c r="F270" s="835"/>
      <c r="G270" s="835"/>
      <c r="H270" s="835"/>
      <c r="I270" s="835"/>
      <c r="J270" s="835"/>
      <c r="K270" s="835"/>
      <c r="L270" s="835"/>
      <c r="M270" s="835"/>
      <c r="N270" s="835"/>
      <c r="O270" s="835"/>
      <c r="P270" s="835"/>
      <c r="Q270" s="835"/>
      <c r="R270" s="874"/>
      <c r="S270" s="835"/>
    </row>
    <row r="271" spans="3:19">
      <c r="C271" s="835"/>
      <c r="D271" s="835"/>
      <c r="E271" s="835"/>
      <c r="F271" s="835"/>
      <c r="G271" s="835"/>
      <c r="H271" s="835"/>
      <c r="I271" s="835"/>
      <c r="J271" s="835"/>
      <c r="K271" s="835"/>
      <c r="L271" s="835"/>
      <c r="M271" s="835"/>
      <c r="N271" s="835"/>
      <c r="O271" s="835"/>
      <c r="P271" s="835"/>
      <c r="Q271" s="835"/>
      <c r="R271" s="874"/>
      <c r="S271" s="835"/>
    </row>
    <row r="272" spans="3:19">
      <c r="C272" s="835"/>
      <c r="D272" s="835"/>
      <c r="E272" s="835"/>
      <c r="F272" s="835"/>
      <c r="G272" s="835"/>
      <c r="H272" s="835"/>
      <c r="I272" s="835"/>
      <c r="J272" s="835"/>
      <c r="K272" s="835"/>
      <c r="L272" s="835"/>
      <c r="M272" s="835"/>
      <c r="N272" s="835"/>
      <c r="O272" s="835"/>
      <c r="P272" s="835"/>
      <c r="Q272" s="835"/>
      <c r="R272" s="874"/>
      <c r="S272" s="835"/>
    </row>
    <row r="273" spans="3:19">
      <c r="C273" s="835"/>
      <c r="D273" s="835"/>
      <c r="E273" s="835"/>
      <c r="F273" s="835"/>
      <c r="G273" s="835"/>
      <c r="H273" s="835"/>
      <c r="I273" s="835"/>
      <c r="J273" s="835"/>
      <c r="K273" s="835"/>
      <c r="L273" s="835"/>
      <c r="M273" s="835"/>
      <c r="N273" s="835"/>
      <c r="O273" s="835"/>
      <c r="P273" s="835"/>
      <c r="Q273" s="835"/>
      <c r="R273" s="874"/>
      <c r="S273" s="835"/>
    </row>
    <row r="274" spans="3:19">
      <c r="C274" s="835"/>
      <c r="D274" s="835"/>
      <c r="E274" s="835"/>
      <c r="F274" s="835"/>
      <c r="G274" s="835"/>
      <c r="H274" s="835"/>
      <c r="I274" s="835"/>
      <c r="J274" s="835"/>
      <c r="K274" s="835"/>
      <c r="L274" s="835"/>
      <c r="M274" s="835"/>
      <c r="N274" s="835"/>
      <c r="O274" s="835"/>
      <c r="P274" s="835"/>
      <c r="Q274" s="835"/>
      <c r="R274" s="874"/>
      <c r="S274" s="835"/>
    </row>
    <row r="275" spans="3:19">
      <c r="C275" s="835"/>
      <c r="D275" s="835"/>
      <c r="E275" s="835"/>
      <c r="F275" s="835"/>
      <c r="G275" s="835"/>
      <c r="H275" s="835"/>
      <c r="I275" s="835"/>
      <c r="J275" s="835"/>
      <c r="K275" s="835"/>
      <c r="L275" s="835"/>
      <c r="M275" s="835"/>
      <c r="N275" s="835"/>
      <c r="O275" s="835"/>
      <c r="P275" s="835"/>
      <c r="Q275" s="835"/>
      <c r="R275" s="874"/>
      <c r="S275" s="835"/>
    </row>
    <row r="276" spans="3:19">
      <c r="C276" s="835"/>
      <c r="D276" s="835"/>
      <c r="E276" s="835"/>
      <c r="F276" s="835"/>
      <c r="G276" s="835"/>
      <c r="H276" s="835"/>
      <c r="I276" s="835"/>
      <c r="J276" s="835"/>
      <c r="K276" s="835"/>
      <c r="L276" s="835"/>
      <c r="M276" s="835"/>
      <c r="N276" s="835"/>
      <c r="O276" s="835"/>
      <c r="P276" s="835"/>
      <c r="Q276" s="835"/>
      <c r="R276" s="874"/>
      <c r="S276" s="835"/>
    </row>
    <row r="277" spans="3:19">
      <c r="C277" s="835"/>
      <c r="D277" s="835"/>
      <c r="E277" s="835"/>
      <c r="F277" s="835"/>
      <c r="G277" s="835"/>
      <c r="H277" s="835"/>
      <c r="I277" s="835"/>
      <c r="J277" s="835"/>
      <c r="K277" s="835"/>
      <c r="L277" s="835"/>
      <c r="M277" s="835"/>
      <c r="N277" s="835"/>
      <c r="O277" s="835"/>
      <c r="P277" s="835"/>
      <c r="Q277" s="835"/>
      <c r="R277" s="874"/>
      <c r="S277" s="835"/>
    </row>
    <row r="278" spans="3:19">
      <c r="C278" s="835"/>
      <c r="D278" s="835"/>
      <c r="E278" s="835"/>
      <c r="F278" s="835"/>
      <c r="G278" s="835"/>
      <c r="H278" s="835"/>
      <c r="I278" s="835"/>
      <c r="J278" s="835"/>
      <c r="K278" s="835"/>
      <c r="L278" s="835"/>
      <c r="M278" s="835"/>
      <c r="N278" s="835"/>
      <c r="O278" s="835"/>
      <c r="P278" s="835"/>
      <c r="Q278" s="835"/>
      <c r="R278" s="874"/>
      <c r="S278" s="835"/>
    </row>
    <row r="279" spans="3:19">
      <c r="C279" s="835"/>
      <c r="D279" s="835"/>
      <c r="E279" s="835"/>
      <c r="F279" s="835"/>
      <c r="G279" s="835"/>
      <c r="H279" s="835"/>
      <c r="I279" s="835"/>
      <c r="J279" s="835"/>
      <c r="K279" s="835"/>
      <c r="L279" s="835"/>
      <c r="M279" s="835"/>
      <c r="N279" s="835"/>
      <c r="O279" s="835"/>
      <c r="P279" s="835"/>
      <c r="Q279" s="835"/>
      <c r="R279" s="874"/>
      <c r="S279" s="835"/>
    </row>
    <row r="280" spans="3:19">
      <c r="C280" s="835"/>
      <c r="D280" s="835"/>
      <c r="E280" s="835"/>
      <c r="F280" s="835"/>
      <c r="G280" s="835"/>
      <c r="H280" s="835"/>
      <c r="I280" s="835"/>
      <c r="J280" s="835"/>
      <c r="K280" s="835"/>
      <c r="L280" s="835"/>
      <c r="M280" s="835"/>
      <c r="N280" s="835"/>
      <c r="O280" s="835"/>
      <c r="P280" s="835"/>
      <c r="Q280" s="835"/>
      <c r="R280" s="874"/>
      <c r="S280" s="835"/>
    </row>
    <row r="281" spans="3:19">
      <c r="C281" s="835"/>
      <c r="D281" s="835"/>
      <c r="E281" s="835"/>
      <c r="F281" s="835"/>
      <c r="G281" s="835"/>
      <c r="H281" s="835"/>
      <c r="I281" s="835"/>
      <c r="J281" s="835"/>
      <c r="K281" s="835"/>
      <c r="L281" s="835"/>
      <c r="M281" s="835"/>
      <c r="N281" s="835"/>
      <c r="O281" s="835"/>
      <c r="P281" s="835"/>
      <c r="Q281" s="835"/>
      <c r="R281" s="874"/>
      <c r="S281" s="835"/>
    </row>
    <row r="282" spans="3:19">
      <c r="C282" s="835"/>
      <c r="D282" s="835"/>
      <c r="E282" s="835"/>
      <c r="F282" s="835"/>
      <c r="G282" s="835"/>
      <c r="H282" s="835"/>
      <c r="I282" s="835"/>
      <c r="J282" s="835"/>
      <c r="K282" s="835"/>
      <c r="L282" s="835"/>
      <c r="M282" s="835"/>
      <c r="N282" s="835"/>
      <c r="O282" s="835"/>
      <c r="P282" s="835"/>
      <c r="Q282" s="835"/>
      <c r="R282" s="874"/>
      <c r="S282" s="835"/>
    </row>
    <row r="283" spans="3:19">
      <c r="C283" s="835"/>
      <c r="D283" s="835"/>
      <c r="E283" s="835"/>
      <c r="F283" s="835"/>
      <c r="G283" s="835"/>
      <c r="H283" s="835"/>
      <c r="I283" s="835"/>
      <c r="J283" s="835"/>
      <c r="K283" s="835"/>
      <c r="L283" s="835"/>
      <c r="M283" s="835"/>
      <c r="N283" s="835"/>
      <c r="O283" s="835"/>
      <c r="P283" s="835"/>
      <c r="Q283" s="835"/>
      <c r="R283" s="874"/>
      <c r="S283" s="835"/>
    </row>
    <row r="284" spans="3:19">
      <c r="C284" s="835"/>
      <c r="D284" s="835"/>
      <c r="E284" s="835"/>
      <c r="F284" s="835"/>
      <c r="G284" s="835"/>
      <c r="H284" s="835"/>
      <c r="I284" s="835"/>
      <c r="J284" s="835"/>
      <c r="K284" s="835"/>
      <c r="L284" s="835"/>
      <c r="M284" s="835"/>
      <c r="N284" s="835"/>
      <c r="O284" s="835"/>
      <c r="P284" s="835"/>
      <c r="Q284" s="835"/>
      <c r="R284" s="874"/>
      <c r="S284" s="835"/>
    </row>
    <row r="285" spans="3:19">
      <c r="C285" s="835"/>
      <c r="D285" s="835"/>
      <c r="E285" s="835"/>
      <c r="F285" s="835"/>
      <c r="G285" s="835"/>
      <c r="H285" s="835"/>
      <c r="I285" s="835"/>
      <c r="J285" s="835"/>
      <c r="K285" s="835"/>
      <c r="L285" s="835"/>
      <c r="M285" s="835"/>
      <c r="N285" s="835"/>
      <c r="O285" s="835"/>
      <c r="P285" s="835"/>
      <c r="Q285" s="835"/>
      <c r="R285" s="874"/>
      <c r="S285" s="835"/>
    </row>
    <row r="286" spans="3:19">
      <c r="C286" s="835"/>
      <c r="D286" s="835"/>
      <c r="E286" s="835"/>
      <c r="F286" s="835"/>
      <c r="G286" s="835"/>
      <c r="H286" s="835"/>
      <c r="I286" s="835"/>
      <c r="J286" s="835"/>
      <c r="K286" s="835"/>
      <c r="L286" s="835"/>
      <c r="M286" s="835"/>
      <c r="N286" s="835"/>
      <c r="O286" s="835"/>
      <c r="P286" s="835"/>
      <c r="Q286" s="835"/>
      <c r="R286" s="874"/>
      <c r="S286" s="835"/>
    </row>
    <row r="287" spans="3:19">
      <c r="C287" s="835"/>
      <c r="D287" s="835"/>
      <c r="E287" s="835"/>
      <c r="F287" s="835"/>
      <c r="G287" s="835"/>
      <c r="H287" s="835"/>
      <c r="I287" s="835"/>
      <c r="J287" s="835"/>
      <c r="K287" s="835"/>
      <c r="L287" s="835"/>
      <c r="M287" s="835"/>
      <c r="N287" s="835"/>
      <c r="O287" s="835"/>
      <c r="P287" s="835"/>
      <c r="Q287" s="835"/>
      <c r="R287" s="874"/>
      <c r="S287" s="835"/>
    </row>
    <row r="288" spans="3:19">
      <c r="C288" s="835"/>
      <c r="D288" s="835"/>
      <c r="E288" s="835"/>
      <c r="F288" s="835"/>
      <c r="G288" s="835"/>
      <c r="H288" s="835"/>
      <c r="I288" s="835"/>
      <c r="J288" s="835"/>
      <c r="K288" s="835"/>
      <c r="L288" s="835"/>
      <c r="M288" s="835"/>
      <c r="N288" s="835"/>
      <c r="O288" s="835"/>
      <c r="P288" s="835"/>
      <c r="Q288" s="835"/>
      <c r="R288" s="874"/>
      <c r="S288" s="835"/>
    </row>
    <row r="289" spans="3:19">
      <c r="C289" s="835"/>
      <c r="D289" s="835"/>
      <c r="E289" s="835"/>
      <c r="F289" s="835"/>
      <c r="G289" s="835"/>
      <c r="H289" s="835"/>
      <c r="I289" s="835"/>
      <c r="J289" s="835"/>
      <c r="K289" s="835"/>
      <c r="L289" s="835"/>
      <c r="M289" s="835"/>
      <c r="N289" s="835"/>
      <c r="O289" s="835"/>
      <c r="P289" s="835"/>
      <c r="Q289" s="835"/>
      <c r="R289" s="874"/>
      <c r="S289" s="835"/>
    </row>
    <row r="290" spans="3:19">
      <c r="C290" s="835"/>
      <c r="D290" s="835"/>
      <c r="E290" s="835"/>
      <c r="F290" s="835"/>
      <c r="G290" s="835"/>
      <c r="H290" s="835"/>
      <c r="I290" s="835"/>
      <c r="J290" s="835"/>
      <c r="K290" s="835"/>
      <c r="L290" s="835"/>
      <c r="M290" s="835"/>
      <c r="N290" s="835"/>
      <c r="O290" s="835"/>
      <c r="P290" s="835"/>
      <c r="Q290" s="835"/>
      <c r="R290" s="874"/>
      <c r="S290" s="835"/>
    </row>
    <row r="291" spans="3:19">
      <c r="C291" s="835"/>
      <c r="D291" s="835"/>
      <c r="E291" s="835"/>
      <c r="F291" s="835"/>
      <c r="G291" s="835"/>
      <c r="H291" s="835"/>
      <c r="I291" s="835"/>
      <c r="J291" s="835"/>
      <c r="K291" s="835"/>
      <c r="L291" s="835"/>
      <c r="M291" s="835"/>
      <c r="N291" s="835"/>
      <c r="O291" s="835"/>
      <c r="P291" s="835"/>
      <c r="Q291" s="835"/>
      <c r="R291" s="874"/>
      <c r="S291" s="835"/>
    </row>
    <row r="292" spans="3:19">
      <c r="C292" s="835"/>
      <c r="D292" s="835"/>
      <c r="E292" s="835"/>
      <c r="F292" s="835"/>
      <c r="G292" s="835"/>
      <c r="H292" s="835"/>
      <c r="I292" s="835"/>
      <c r="J292" s="835"/>
      <c r="K292" s="835"/>
      <c r="L292" s="835"/>
      <c r="M292" s="835"/>
      <c r="N292" s="835"/>
      <c r="O292" s="835"/>
      <c r="P292" s="835"/>
      <c r="Q292" s="835"/>
      <c r="R292" s="874"/>
      <c r="S292" s="835"/>
    </row>
    <row r="293" spans="3:19">
      <c r="C293" s="835"/>
      <c r="D293" s="835"/>
      <c r="E293" s="835"/>
      <c r="F293" s="835"/>
      <c r="G293" s="835"/>
      <c r="H293" s="835"/>
      <c r="I293" s="835"/>
      <c r="J293" s="835"/>
      <c r="K293" s="835"/>
      <c r="L293" s="835"/>
      <c r="M293" s="835"/>
      <c r="N293" s="835"/>
      <c r="O293" s="835"/>
      <c r="P293" s="835"/>
      <c r="Q293" s="835"/>
      <c r="R293" s="874"/>
      <c r="S293" s="835"/>
    </row>
    <row r="294" spans="3:19">
      <c r="C294" s="835"/>
      <c r="D294" s="835"/>
      <c r="E294" s="835"/>
      <c r="F294" s="835"/>
      <c r="G294" s="835"/>
      <c r="H294" s="835"/>
      <c r="I294" s="835"/>
      <c r="J294" s="835"/>
      <c r="K294" s="835"/>
      <c r="L294" s="835"/>
      <c r="M294" s="835"/>
      <c r="N294" s="835"/>
      <c r="O294" s="835"/>
      <c r="P294" s="835"/>
      <c r="Q294" s="835"/>
      <c r="R294" s="874"/>
      <c r="S294" s="835"/>
    </row>
    <row r="295" spans="3:19">
      <c r="C295" s="835"/>
      <c r="D295" s="835"/>
      <c r="E295" s="835"/>
      <c r="F295" s="835"/>
      <c r="G295" s="835"/>
      <c r="H295" s="835"/>
      <c r="I295" s="835"/>
      <c r="J295" s="835"/>
      <c r="K295" s="835"/>
      <c r="L295" s="835"/>
      <c r="M295" s="835"/>
      <c r="N295" s="835"/>
      <c r="O295" s="835"/>
      <c r="P295" s="835"/>
      <c r="Q295" s="835"/>
      <c r="R295" s="874"/>
      <c r="S295" s="835"/>
    </row>
    <row r="296" spans="3:19">
      <c r="C296" s="835"/>
      <c r="D296" s="835"/>
      <c r="E296" s="835"/>
      <c r="F296" s="835"/>
      <c r="G296" s="835"/>
      <c r="H296" s="835"/>
      <c r="I296" s="835"/>
      <c r="J296" s="835"/>
      <c r="K296" s="835"/>
      <c r="L296" s="835"/>
      <c r="M296" s="835"/>
      <c r="N296" s="835"/>
      <c r="O296" s="835"/>
      <c r="P296" s="835"/>
      <c r="Q296" s="835"/>
      <c r="R296" s="874"/>
      <c r="S296" s="835"/>
    </row>
    <row r="297" spans="3:19">
      <c r="C297" s="835"/>
      <c r="D297" s="835"/>
      <c r="E297" s="835"/>
      <c r="F297" s="835"/>
      <c r="G297" s="835"/>
      <c r="H297" s="835"/>
      <c r="I297" s="835"/>
      <c r="J297" s="835"/>
      <c r="K297" s="835"/>
      <c r="L297" s="835"/>
      <c r="M297" s="835"/>
      <c r="N297" s="835"/>
      <c r="O297" s="835"/>
      <c r="P297" s="835"/>
      <c r="Q297" s="835"/>
      <c r="R297" s="874"/>
      <c r="S297" s="835"/>
    </row>
    <row r="298" spans="3:19">
      <c r="C298" s="835"/>
      <c r="D298" s="835"/>
      <c r="E298" s="835"/>
      <c r="F298" s="835"/>
      <c r="G298" s="835"/>
      <c r="H298" s="835"/>
      <c r="I298" s="835"/>
      <c r="J298" s="835"/>
      <c r="K298" s="835"/>
      <c r="L298" s="835"/>
      <c r="M298" s="835"/>
      <c r="N298" s="835"/>
      <c r="O298" s="835"/>
      <c r="P298" s="835"/>
      <c r="Q298" s="835"/>
      <c r="R298" s="874"/>
      <c r="S298" s="835"/>
    </row>
    <row r="299" spans="3:19">
      <c r="C299" s="835"/>
      <c r="D299" s="835"/>
      <c r="E299" s="835"/>
      <c r="F299" s="835"/>
      <c r="G299" s="835"/>
      <c r="H299" s="835"/>
      <c r="I299" s="835"/>
      <c r="J299" s="835"/>
      <c r="K299" s="835"/>
      <c r="L299" s="835"/>
      <c r="M299" s="835"/>
      <c r="N299" s="835"/>
      <c r="O299" s="835"/>
      <c r="P299" s="835"/>
      <c r="Q299" s="835"/>
      <c r="R299" s="874"/>
      <c r="S299" s="835"/>
    </row>
    <row r="300" spans="3:19">
      <c r="C300" s="835"/>
      <c r="D300" s="835"/>
      <c r="E300" s="835"/>
      <c r="F300" s="835"/>
      <c r="G300" s="835"/>
      <c r="H300" s="835"/>
      <c r="I300" s="835"/>
      <c r="J300" s="835"/>
      <c r="K300" s="835"/>
      <c r="L300" s="835"/>
      <c r="M300" s="835"/>
      <c r="N300" s="835"/>
      <c r="O300" s="835"/>
      <c r="P300" s="835"/>
      <c r="Q300" s="835"/>
      <c r="R300" s="874"/>
      <c r="S300" s="835"/>
    </row>
    <row r="301" spans="3:19">
      <c r="C301" s="835"/>
      <c r="D301" s="835"/>
      <c r="E301" s="835"/>
      <c r="F301" s="835"/>
      <c r="G301" s="835"/>
      <c r="H301" s="835"/>
      <c r="I301" s="835"/>
      <c r="J301" s="835"/>
      <c r="K301" s="835"/>
      <c r="L301" s="835"/>
      <c r="M301" s="835"/>
      <c r="N301" s="835"/>
      <c r="O301" s="835"/>
      <c r="P301" s="835"/>
      <c r="Q301" s="835"/>
      <c r="R301" s="874"/>
      <c r="S301" s="835"/>
    </row>
    <row r="302" spans="3:19">
      <c r="C302" s="835"/>
      <c r="D302" s="835"/>
      <c r="E302" s="835"/>
      <c r="F302" s="835"/>
      <c r="G302" s="835"/>
      <c r="H302" s="835"/>
      <c r="I302" s="835"/>
      <c r="J302" s="835"/>
      <c r="K302" s="835"/>
      <c r="L302" s="835"/>
      <c r="M302" s="835"/>
      <c r="N302" s="835"/>
      <c r="O302" s="835"/>
      <c r="P302" s="835"/>
      <c r="Q302" s="835"/>
      <c r="R302" s="874"/>
      <c r="S302" s="835"/>
    </row>
    <row r="303" spans="3:19">
      <c r="C303" s="835"/>
      <c r="D303" s="835"/>
      <c r="E303" s="835"/>
      <c r="F303" s="835"/>
      <c r="G303" s="835"/>
      <c r="H303" s="835"/>
      <c r="I303" s="835"/>
      <c r="J303" s="835"/>
      <c r="K303" s="835"/>
      <c r="L303" s="835"/>
      <c r="M303" s="835"/>
      <c r="N303" s="835"/>
      <c r="O303" s="835"/>
      <c r="P303" s="835"/>
      <c r="Q303" s="835"/>
      <c r="R303" s="874"/>
      <c r="S303" s="835"/>
    </row>
    <row r="304" spans="3:19">
      <c r="C304" s="835"/>
      <c r="D304" s="835"/>
      <c r="E304" s="835"/>
      <c r="F304" s="835"/>
      <c r="G304" s="835"/>
      <c r="H304" s="835"/>
      <c r="I304" s="835"/>
      <c r="J304" s="835"/>
      <c r="K304" s="835"/>
      <c r="L304" s="835"/>
      <c r="M304" s="835"/>
      <c r="N304" s="835"/>
      <c r="O304" s="835"/>
      <c r="P304" s="835"/>
      <c r="Q304" s="835"/>
      <c r="R304" s="874"/>
      <c r="S304" s="835"/>
    </row>
    <row r="305" spans="3:19">
      <c r="C305" s="835"/>
      <c r="D305" s="835"/>
      <c r="E305" s="835"/>
      <c r="F305" s="835"/>
      <c r="G305" s="835"/>
      <c r="H305" s="835"/>
      <c r="I305" s="835"/>
      <c r="J305" s="835"/>
      <c r="K305" s="835"/>
      <c r="L305" s="835"/>
      <c r="M305" s="835"/>
      <c r="N305" s="835"/>
      <c r="O305" s="835"/>
      <c r="P305" s="835"/>
      <c r="Q305" s="835"/>
      <c r="R305" s="874"/>
      <c r="S305" s="835"/>
    </row>
    <row r="306" spans="3:19">
      <c r="C306" s="835"/>
      <c r="D306" s="835"/>
      <c r="E306" s="835"/>
      <c r="F306" s="835"/>
      <c r="G306" s="835"/>
      <c r="H306" s="835"/>
      <c r="I306" s="835"/>
      <c r="J306" s="835"/>
      <c r="K306" s="835"/>
      <c r="L306" s="835"/>
      <c r="M306" s="835"/>
      <c r="N306" s="835"/>
      <c r="O306" s="835"/>
      <c r="P306" s="835"/>
      <c r="Q306" s="835"/>
      <c r="R306" s="874"/>
      <c r="S306" s="835"/>
    </row>
    <row r="307" spans="3:19">
      <c r="C307" s="835"/>
      <c r="D307" s="835"/>
      <c r="E307" s="835"/>
      <c r="F307" s="835"/>
      <c r="G307" s="835"/>
      <c r="H307" s="835"/>
      <c r="I307" s="835"/>
      <c r="J307" s="835"/>
      <c r="K307" s="835"/>
      <c r="L307" s="835"/>
      <c r="M307" s="835"/>
      <c r="N307" s="835"/>
      <c r="O307" s="835"/>
      <c r="P307" s="835"/>
      <c r="Q307" s="835"/>
      <c r="R307" s="874"/>
      <c r="S307" s="835"/>
    </row>
    <row r="308" spans="3:19">
      <c r="C308" s="835"/>
      <c r="D308" s="835"/>
      <c r="E308" s="835"/>
      <c r="F308" s="835"/>
      <c r="G308" s="835"/>
      <c r="H308" s="835"/>
      <c r="I308" s="835"/>
      <c r="J308" s="835"/>
      <c r="K308" s="835"/>
      <c r="L308" s="835"/>
      <c r="M308" s="835"/>
      <c r="N308" s="835"/>
      <c r="O308" s="835"/>
      <c r="P308" s="835"/>
      <c r="Q308" s="835"/>
      <c r="R308" s="874"/>
      <c r="S308" s="835"/>
    </row>
    <row r="309" spans="3:19">
      <c r="C309" s="835"/>
      <c r="D309" s="835"/>
      <c r="E309" s="835"/>
      <c r="F309" s="835"/>
      <c r="G309" s="835"/>
      <c r="H309" s="835"/>
      <c r="I309" s="835"/>
      <c r="J309" s="835"/>
      <c r="K309" s="835"/>
      <c r="L309" s="835"/>
      <c r="M309" s="835"/>
      <c r="N309" s="835"/>
      <c r="O309" s="835"/>
      <c r="P309" s="835"/>
      <c r="Q309" s="835"/>
      <c r="R309" s="874"/>
      <c r="S309" s="835"/>
    </row>
    <row r="310" spans="3:19">
      <c r="C310" s="835"/>
      <c r="D310" s="835"/>
      <c r="E310" s="835"/>
      <c r="F310" s="835"/>
      <c r="G310" s="835"/>
      <c r="H310" s="835"/>
      <c r="I310" s="835"/>
      <c r="J310" s="835"/>
      <c r="K310" s="835"/>
      <c r="L310" s="835"/>
      <c r="M310" s="835"/>
      <c r="N310" s="835"/>
      <c r="O310" s="835"/>
      <c r="P310" s="835"/>
      <c r="Q310" s="835"/>
      <c r="R310" s="874"/>
      <c r="S310" s="835"/>
    </row>
    <row r="311" spans="3:19">
      <c r="C311" s="835"/>
      <c r="D311" s="835"/>
      <c r="E311" s="835"/>
      <c r="F311" s="835"/>
      <c r="G311" s="835"/>
      <c r="H311" s="835"/>
      <c r="I311" s="835"/>
      <c r="J311" s="835"/>
      <c r="K311" s="835"/>
      <c r="L311" s="835"/>
      <c r="M311" s="835"/>
      <c r="N311" s="835"/>
      <c r="O311" s="835"/>
      <c r="P311" s="835"/>
      <c r="Q311" s="835"/>
      <c r="R311" s="874"/>
      <c r="S311" s="835"/>
    </row>
    <row r="312" spans="3:19">
      <c r="C312" s="835"/>
      <c r="D312" s="835"/>
      <c r="E312" s="835"/>
      <c r="F312" s="835"/>
      <c r="G312" s="835"/>
      <c r="H312" s="835"/>
      <c r="I312" s="835"/>
      <c r="J312" s="835"/>
      <c r="K312" s="835"/>
      <c r="L312" s="835"/>
      <c r="M312" s="835"/>
      <c r="N312" s="835"/>
      <c r="O312" s="835"/>
      <c r="P312" s="835"/>
      <c r="Q312" s="835"/>
      <c r="R312" s="874"/>
      <c r="S312" s="835"/>
    </row>
    <row r="313" spans="3:19">
      <c r="C313" s="835"/>
      <c r="D313" s="835"/>
      <c r="E313" s="835"/>
      <c r="F313" s="835"/>
      <c r="G313" s="835"/>
      <c r="H313" s="835"/>
      <c r="I313" s="835"/>
      <c r="J313" s="835"/>
      <c r="K313" s="835"/>
      <c r="L313" s="835"/>
      <c r="M313" s="835"/>
      <c r="N313" s="835"/>
      <c r="O313" s="835"/>
      <c r="P313" s="835"/>
      <c r="Q313" s="835"/>
      <c r="R313" s="874"/>
      <c r="S313" s="835"/>
    </row>
    <row r="314" spans="3:19">
      <c r="C314" s="835"/>
      <c r="D314" s="835"/>
      <c r="E314" s="835"/>
      <c r="F314" s="835"/>
      <c r="G314" s="835"/>
      <c r="H314" s="835"/>
      <c r="I314" s="835"/>
      <c r="J314" s="835"/>
      <c r="K314" s="835"/>
      <c r="L314" s="835"/>
      <c r="M314" s="835"/>
      <c r="N314" s="835"/>
      <c r="O314" s="835"/>
      <c r="P314" s="835"/>
      <c r="Q314" s="835"/>
      <c r="R314" s="874"/>
      <c r="S314" s="835"/>
    </row>
    <row r="315" spans="3:19">
      <c r="C315" s="835"/>
      <c r="D315" s="835"/>
      <c r="E315" s="835"/>
      <c r="F315" s="835"/>
      <c r="G315" s="835"/>
      <c r="H315" s="835"/>
      <c r="I315" s="835"/>
      <c r="J315" s="835"/>
      <c r="K315" s="835"/>
      <c r="L315" s="835"/>
      <c r="M315" s="835"/>
      <c r="N315" s="835"/>
      <c r="O315" s="835"/>
      <c r="P315" s="835"/>
      <c r="Q315" s="835"/>
      <c r="R315" s="874"/>
      <c r="S315" s="835"/>
    </row>
    <row r="316" spans="3:19">
      <c r="C316" s="835"/>
      <c r="D316" s="835"/>
      <c r="E316" s="835"/>
      <c r="F316" s="835"/>
      <c r="G316" s="835"/>
      <c r="H316" s="835"/>
      <c r="I316" s="835"/>
      <c r="J316" s="835"/>
      <c r="K316" s="835"/>
      <c r="L316" s="835"/>
      <c r="M316" s="835"/>
      <c r="N316" s="835"/>
      <c r="O316" s="835"/>
      <c r="P316" s="835"/>
      <c r="Q316" s="835"/>
      <c r="R316" s="874"/>
      <c r="S316" s="835"/>
    </row>
    <row r="317" spans="3:19">
      <c r="C317" s="835"/>
      <c r="D317" s="835"/>
      <c r="E317" s="835"/>
      <c r="F317" s="835"/>
      <c r="G317" s="835"/>
      <c r="H317" s="835"/>
      <c r="I317" s="835"/>
      <c r="J317" s="835"/>
      <c r="K317" s="835"/>
      <c r="L317" s="835"/>
      <c r="M317" s="835"/>
      <c r="N317" s="835"/>
      <c r="O317" s="835"/>
      <c r="P317" s="835"/>
      <c r="Q317" s="835"/>
      <c r="R317" s="874"/>
      <c r="S317" s="835"/>
    </row>
    <row r="318" spans="3:19">
      <c r="C318" s="835"/>
      <c r="D318" s="835"/>
      <c r="E318" s="835"/>
      <c r="F318" s="835"/>
      <c r="G318" s="835"/>
      <c r="H318" s="835"/>
      <c r="I318" s="835"/>
      <c r="J318" s="835"/>
      <c r="K318" s="835"/>
      <c r="L318" s="835"/>
      <c r="M318" s="835"/>
      <c r="N318" s="835"/>
      <c r="O318" s="835"/>
      <c r="P318" s="835"/>
      <c r="Q318" s="835"/>
      <c r="R318" s="874"/>
      <c r="S318" s="835"/>
    </row>
    <row r="319" spans="3:19">
      <c r="C319" s="835"/>
      <c r="D319" s="835"/>
      <c r="E319" s="835"/>
      <c r="F319" s="835"/>
      <c r="G319" s="835"/>
      <c r="H319" s="835"/>
      <c r="I319" s="835"/>
      <c r="J319" s="835"/>
      <c r="K319" s="835"/>
      <c r="L319" s="835"/>
      <c r="M319" s="835"/>
      <c r="N319" s="835"/>
      <c r="O319" s="835"/>
      <c r="P319" s="835"/>
      <c r="Q319" s="835"/>
      <c r="R319" s="874"/>
      <c r="S319" s="835"/>
    </row>
    <row r="320" spans="3:19">
      <c r="C320" s="835"/>
      <c r="D320" s="835"/>
      <c r="E320" s="835"/>
      <c r="F320" s="835"/>
      <c r="G320" s="835"/>
      <c r="H320" s="835"/>
      <c r="I320" s="835"/>
      <c r="J320" s="835"/>
      <c r="K320" s="835"/>
      <c r="L320" s="835"/>
      <c r="M320" s="835"/>
      <c r="N320" s="835"/>
      <c r="O320" s="835"/>
      <c r="P320" s="835"/>
      <c r="Q320" s="835"/>
      <c r="R320" s="874"/>
      <c r="S320" s="835"/>
    </row>
    <row r="321" spans="3:19">
      <c r="C321" s="835"/>
      <c r="D321" s="835"/>
      <c r="E321" s="835"/>
      <c r="F321" s="835"/>
      <c r="G321" s="835"/>
      <c r="H321" s="835"/>
      <c r="I321" s="835"/>
      <c r="J321" s="835"/>
      <c r="K321" s="835"/>
      <c r="L321" s="835"/>
      <c r="M321" s="835"/>
      <c r="N321" s="835"/>
      <c r="O321" s="835"/>
      <c r="P321" s="835"/>
      <c r="Q321" s="835"/>
      <c r="R321" s="874"/>
      <c r="S321" s="835"/>
    </row>
    <row r="322" spans="3:19">
      <c r="C322" s="835"/>
      <c r="D322" s="835"/>
      <c r="E322" s="835"/>
      <c r="F322" s="835"/>
      <c r="G322" s="835"/>
      <c r="H322" s="835"/>
      <c r="I322" s="835"/>
      <c r="J322" s="835"/>
      <c r="K322" s="835"/>
      <c r="L322" s="835"/>
      <c r="M322" s="835"/>
      <c r="N322" s="835"/>
      <c r="O322" s="835"/>
      <c r="P322" s="835"/>
      <c r="Q322" s="835"/>
      <c r="R322" s="874"/>
      <c r="S322" s="835"/>
    </row>
    <row r="323" spans="3:19">
      <c r="C323" s="835"/>
      <c r="D323" s="835"/>
      <c r="E323" s="835"/>
      <c r="F323" s="835"/>
      <c r="G323" s="835"/>
      <c r="H323" s="835"/>
      <c r="I323" s="835"/>
      <c r="J323" s="835"/>
      <c r="K323" s="835"/>
      <c r="L323" s="835"/>
      <c r="M323" s="835"/>
      <c r="N323" s="835"/>
      <c r="O323" s="835"/>
      <c r="P323" s="835"/>
      <c r="Q323" s="835"/>
      <c r="R323" s="874"/>
      <c r="S323" s="835"/>
    </row>
    <row r="324" spans="3:19">
      <c r="C324" s="835"/>
      <c r="D324" s="835"/>
      <c r="E324" s="835"/>
      <c r="F324" s="835"/>
      <c r="G324" s="835"/>
      <c r="H324" s="835"/>
      <c r="I324" s="835"/>
      <c r="J324" s="835"/>
      <c r="K324" s="835"/>
      <c r="L324" s="835"/>
      <c r="M324" s="835"/>
      <c r="N324" s="835"/>
      <c r="O324" s="835"/>
      <c r="P324" s="835"/>
      <c r="Q324" s="835"/>
      <c r="R324" s="874"/>
      <c r="S324" s="835"/>
    </row>
    <row r="325" spans="3:19">
      <c r="C325" s="835"/>
      <c r="D325" s="835"/>
      <c r="E325" s="835"/>
      <c r="F325" s="835"/>
      <c r="G325" s="835"/>
      <c r="H325" s="835"/>
      <c r="I325" s="835"/>
      <c r="J325" s="835"/>
      <c r="K325" s="835"/>
      <c r="L325" s="835"/>
      <c r="M325" s="835"/>
      <c r="N325" s="835"/>
      <c r="O325" s="835"/>
      <c r="P325" s="835"/>
      <c r="Q325" s="835"/>
      <c r="R325" s="874"/>
      <c r="S325" s="835"/>
    </row>
    <row r="326" spans="3:19">
      <c r="C326" s="835"/>
      <c r="D326" s="835"/>
      <c r="E326" s="835"/>
      <c r="F326" s="835"/>
      <c r="G326" s="835"/>
      <c r="H326" s="835"/>
      <c r="I326" s="835"/>
      <c r="J326" s="835"/>
      <c r="K326" s="835"/>
      <c r="L326" s="835"/>
      <c r="M326" s="835"/>
      <c r="N326" s="835"/>
      <c r="O326" s="835"/>
      <c r="P326" s="835"/>
      <c r="Q326" s="835"/>
      <c r="R326" s="874"/>
      <c r="S326" s="835"/>
    </row>
    <row r="327" spans="3:19">
      <c r="C327" s="835"/>
      <c r="D327" s="835"/>
      <c r="E327" s="835"/>
      <c r="F327" s="835"/>
      <c r="G327" s="835"/>
      <c r="H327" s="835"/>
      <c r="I327" s="835"/>
      <c r="J327" s="835"/>
      <c r="K327" s="835"/>
      <c r="L327" s="835"/>
      <c r="M327" s="835"/>
      <c r="N327" s="835"/>
      <c r="O327" s="835"/>
      <c r="P327" s="835"/>
      <c r="Q327" s="835"/>
      <c r="R327" s="874"/>
      <c r="S327" s="835"/>
    </row>
    <row r="328" spans="3:19">
      <c r="C328" s="835"/>
      <c r="D328" s="835"/>
      <c r="E328" s="835"/>
      <c r="F328" s="835"/>
      <c r="G328" s="835"/>
      <c r="H328" s="835"/>
      <c r="I328" s="835"/>
      <c r="J328" s="835"/>
      <c r="K328" s="835"/>
      <c r="L328" s="835"/>
      <c r="M328" s="835"/>
      <c r="N328" s="835"/>
      <c r="O328" s="835"/>
      <c r="P328" s="835"/>
      <c r="Q328" s="835"/>
      <c r="R328" s="874"/>
      <c r="S328" s="835"/>
    </row>
    <row r="329" spans="3:19">
      <c r="C329" s="835"/>
      <c r="D329" s="835"/>
      <c r="E329" s="835"/>
      <c r="F329" s="835"/>
      <c r="G329" s="835"/>
      <c r="H329" s="835"/>
      <c r="I329" s="835"/>
      <c r="J329" s="835"/>
      <c r="K329" s="835"/>
      <c r="L329" s="835"/>
      <c r="M329" s="835"/>
      <c r="N329" s="835"/>
      <c r="O329" s="835"/>
      <c r="P329" s="835"/>
      <c r="Q329" s="835"/>
      <c r="R329" s="874"/>
      <c r="S329" s="835"/>
    </row>
    <row r="330" spans="3:19">
      <c r="C330" s="835"/>
      <c r="D330" s="835"/>
      <c r="E330" s="835"/>
      <c r="F330" s="835"/>
      <c r="G330" s="835"/>
      <c r="H330" s="835"/>
      <c r="I330" s="835"/>
      <c r="J330" s="835"/>
      <c r="K330" s="835"/>
      <c r="L330" s="835"/>
      <c r="M330" s="835"/>
      <c r="N330" s="835"/>
      <c r="O330" s="835"/>
      <c r="P330" s="835"/>
      <c r="Q330" s="835"/>
      <c r="R330" s="874"/>
      <c r="S330" s="835"/>
    </row>
    <row r="331" spans="3:19">
      <c r="C331" s="835"/>
      <c r="D331" s="835"/>
      <c r="E331" s="835"/>
      <c r="F331" s="835"/>
      <c r="G331" s="835"/>
      <c r="H331" s="835"/>
      <c r="I331" s="835"/>
      <c r="J331" s="835"/>
      <c r="K331" s="835"/>
      <c r="L331" s="835"/>
      <c r="M331" s="835"/>
      <c r="N331" s="835"/>
      <c r="O331" s="835"/>
      <c r="P331" s="835"/>
      <c r="Q331" s="835"/>
      <c r="R331" s="874"/>
      <c r="S331" s="835"/>
    </row>
    <row r="332" spans="3:19">
      <c r="C332" s="835"/>
      <c r="D332" s="835"/>
      <c r="E332" s="835"/>
      <c r="F332" s="835"/>
      <c r="G332" s="835"/>
      <c r="H332" s="835"/>
      <c r="I332" s="835"/>
      <c r="J332" s="835"/>
      <c r="K332" s="835"/>
      <c r="L332" s="835"/>
      <c r="M332" s="835"/>
      <c r="N332" s="835"/>
      <c r="O332" s="835"/>
      <c r="P332" s="835"/>
      <c r="Q332" s="835"/>
      <c r="R332" s="874"/>
      <c r="S332" s="835"/>
    </row>
    <row r="333" spans="3:19">
      <c r="C333" s="835"/>
      <c r="D333" s="835"/>
      <c r="E333" s="835"/>
      <c r="F333" s="835"/>
      <c r="G333" s="835"/>
      <c r="H333" s="835"/>
      <c r="I333" s="835"/>
      <c r="J333" s="835"/>
      <c r="K333" s="835"/>
      <c r="L333" s="835"/>
      <c r="M333" s="835"/>
      <c r="N333" s="835"/>
      <c r="O333" s="835"/>
      <c r="P333" s="835"/>
      <c r="Q333" s="835"/>
      <c r="R333" s="874"/>
      <c r="S333" s="835"/>
    </row>
    <row r="334" spans="3:19">
      <c r="C334" s="835"/>
      <c r="D334" s="835"/>
      <c r="E334" s="835"/>
      <c r="F334" s="835"/>
      <c r="G334" s="835"/>
      <c r="H334" s="835"/>
      <c r="I334" s="835"/>
      <c r="J334" s="835"/>
      <c r="K334" s="835"/>
      <c r="L334" s="835"/>
      <c r="M334" s="835"/>
      <c r="N334" s="835"/>
      <c r="O334" s="835"/>
      <c r="P334" s="835"/>
      <c r="Q334" s="835"/>
      <c r="R334" s="874"/>
      <c r="S334" s="835"/>
    </row>
    <row r="335" spans="3:19">
      <c r="C335" s="835"/>
      <c r="D335" s="835"/>
      <c r="E335" s="835"/>
      <c r="F335" s="835"/>
      <c r="G335" s="835"/>
      <c r="H335" s="835"/>
      <c r="I335" s="835"/>
      <c r="J335" s="835"/>
      <c r="K335" s="835"/>
      <c r="L335" s="835"/>
      <c r="M335" s="835"/>
      <c r="N335" s="835"/>
      <c r="O335" s="835"/>
      <c r="P335" s="835"/>
      <c r="Q335" s="835"/>
      <c r="R335" s="874"/>
      <c r="S335" s="835"/>
    </row>
    <row r="336" spans="3:19">
      <c r="C336" s="835"/>
      <c r="D336" s="835"/>
      <c r="E336" s="835"/>
      <c r="F336" s="835"/>
      <c r="G336" s="835"/>
      <c r="H336" s="835"/>
      <c r="I336" s="835"/>
      <c r="J336" s="835"/>
      <c r="K336" s="835"/>
      <c r="L336" s="835"/>
      <c r="M336" s="835"/>
      <c r="N336" s="835"/>
      <c r="O336" s="835"/>
      <c r="P336" s="835"/>
      <c r="Q336" s="835"/>
      <c r="R336" s="874"/>
      <c r="S336" s="835"/>
    </row>
  </sheetData>
  <mergeCells count="8">
    <mergeCell ref="C72:D72"/>
    <mergeCell ref="C70:Q70"/>
    <mergeCell ref="C71:Q71"/>
    <mergeCell ref="E1:Q1"/>
    <mergeCell ref="P3:Q3"/>
    <mergeCell ref="C34:D34"/>
    <mergeCell ref="C56:D56"/>
    <mergeCell ref="F6:Q6"/>
  </mergeCells>
  <conditionalFormatting sqref="E7:Q7">
    <cfRule type="cellIs" dxfId="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P68"/>
  <sheetViews>
    <sheetView zoomScaleNormal="100" workbookViewId="0"/>
  </sheetViews>
  <sheetFormatPr defaultRowHeight="12.75"/>
  <cols>
    <col min="1" max="1" width="1" style="132" customWidth="1"/>
    <col min="2" max="2" width="2.5703125" style="132" customWidth="1"/>
    <col min="3" max="3" width="1" style="132" customWidth="1"/>
    <col min="4" max="4" width="13" style="132" customWidth="1"/>
    <col min="5" max="6" width="16" style="132" customWidth="1"/>
    <col min="7" max="9" width="15.7109375" style="132" customWidth="1"/>
    <col min="10" max="10" width="0.85546875" style="132" customWidth="1"/>
    <col min="11" max="11" width="2.5703125" style="132" customWidth="1"/>
    <col min="12" max="12" width="1" style="132" customWidth="1"/>
    <col min="13" max="13" width="9.140625" style="264"/>
    <col min="14" max="235" width="9.140625" style="132"/>
    <col min="236" max="236" width="1" style="132" customWidth="1"/>
    <col min="237" max="237" width="2.5703125" style="132" customWidth="1"/>
    <col min="238" max="238" width="2.42578125" style="132" customWidth="1"/>
    <col min="239" max="239" width="11.42578125" style="132" customWidth="1"/>
    <col min="240" max="240" width="1.140625" style="132" customWidth="1"/>
    <col min="241" max="241" width="12.85546875" style="132" customWidth="1"/>
    <col min="242" max="242" width="1.140625" style="132" customWidth="1"/>
    <col min="243" max="244" width="12.85546875" style="132" customWidth="1"/>
    <col min="245" max="245" width="1.140625" style="132" customWidth="1"/>
    <col min="246" max="248" width="12.85546875" style="132" customWidth="1"/>
    <col min="249" max="249" width="0.85546875" style="132" customWidth="1"/>
    <col min="250" max="250" width="2.5703125" style="132" customWidth="1"/>
    <col min="251" max="251" width="1" style="132" customWidth="1"/>
    <col min="252" max="491" width="9.140625" style="132"/>
    <col min="492" max="492" width="1" style="132" customWidth="1"/>
    <col min="493" max="493" width="2.5703125" style="132" customWidth="1"/>
    <col min="494" max="494" width="2.42578125" style="132" customWidth="1"/>
    <col min="495" max="495" width="11.42578125" style="132" customWidth="1"/>
    <col min="496" max="496" width="1.140625" style="132" customWidth="1"/>
    <col min="497" max="497" width="12.85546875" style="132" customWidth="1"/>
    <col min="498" max="498" width="1.140625" style="132" customWidth="1"/>
    <col min="499" max="500" width="12.85546875" style="132" customWidth="1"/>
    <col min="501" max="501" width="1.140625" style="132" customWidth="1"/>
    <col min="502" max="504" width="12.85546875" style="132" customWidth="1"/>
    <col min="505" max="505" width="0.85546875" style="132" customWidth="1"/>
    <col min="506" max="506" width="2.5703125" style="132" customWidth="1"/>
    <col min="507" max="507" width="1" style="132" customWidth="1"/>
    <col min="508" max="747" width="9.140625" style="132"/>
    <col min="748" max="748" width="1" style="132" customWidth="1"/>
    <col min="749" max="749" width="2.5703125" style="132" customWidth="1"/>
    <col min="750" max="750" width="2.42578125" style="132" customWidth="1"/>
    <col min="751" max="751" width="11.42578125" style="132" customWidth="1"/>
    <col min="752" max="752" width="1.140625" style="132" customWidth="1"/>
    <col min="753" max="753" width="12.85546875" style="132" customWidth="1"/>
    <col min="754" max="754" width="1.140625" style="132" customWidth="1"/>
    <col min="755" max="756" width="12.85546875" style="132" customWidth="1"/>
    <col min="757" max="757" width="1.140625" style="132" customWidth="1"/>
    <col min="758" max="760" width="12.85546875" style="132" customWidth="1"/>
    <col min="761" max="761" width="0.85546875" style="132" customWidth="1"/>
    <col min="762" max="762" width="2.5703125" style="132" customWidth="1"/>
    <col min="763" max="763" width="1" style="132" customWidth="1"/>
    <col min="764" max="1003" width="9.140625" style="132"/>
    <col min="1004" max="1004" width="1" style="132" customWidth="1"/>
    <col min="1005" max="1005" width="2.5703125" style="132" customWidth="1"/>
    <col min="1006" max="1006" width="2.42578125" style="132" customWidth="1"/>
    <col min="1007" max="1007" width="11.42578125" style="132" customWidth="1"/>
    <col min="1008" max="1008" width="1.140625" style="132" customWidth="1"/>
    <col min="1009" max="1009" width="12.85546875" style="132" customWidth="1"/>
    <col min="1010" max="1010" width="1.140625" style="132" customWidth="1"/>
    <col min="1011" max="1012" width="12.85546875" style="132" customWidth="1"/>
    <col min="1013" max="1013" width="1.140625" style="132" customWidth="1"/>
    <col min="1014" max="1016" width="12.85546875" style="132" customWidth="1"/>
    <col min="1017" max="1017" width="0.85546875" style="132" customWidth="1"/>
    <col min="1018" max="1018" width="2.5703125" style="132" customWidth="1"/>
    <col min="1019" max="1019" width="1" style="132" customWidth="1"/>
    <col min="1020" max="1259" width="9.140625" style="132"/>
    <col min="1260" max="1260" width="1" style="132" customWidth="1"/>
    <col min="1261" max="1261" width="2.5703125" style="132" customWidth="1"/>
    <col min="1262" max="1262" width="2.42578125" style="132" customWidth="1"/>
    <col min="1263" max="1263" width="11.42578125" style="132" customWidth="1"/>
    <col min="1264" max="1264" width="1.140625" style="132" customWidth="1"/>
    <col min="1265" max="1265" width="12.85546875" style="132" customWidth="1"/>
    <col min="1266" max="1266" width="1.140625" style="132" customWidth="1"/>
    <col min="1267" max="1268" width="12.85546875" style="132" customWidth="1"/>
    <col min="1269" max="1269" width="1.140625" style="132" customWidth="1"/>
    <col min="1270" max="1272" width="12.85546875" style="132" customWidth="1"/>
    <col min="1273" max="1273" width="0.85546875" style="132" customWidth="1"/>
    <col min="1274" max="1274" width="2.5703125" style="132" customWidth="1"/>
    <col min="1275" max="1275" width="1" style="132" customWidth="1"/>
    <col min="1276" max="1515" width="9.140625" style="132"/>
    <col min="1516" max="1516" width="1" style="132" customWidth="1"/>
    <col min="1517" max="1517" width="2.5703125" style="132" customWidth="1"/>
    <col min="1518" max="1518" width="2.42578125" style="132" customWidth="1"/>
    <col min="1519" max="1519" width="11.42578125" style="132" customWidth="1"/>
    <col min="1520" max="1520" width="1.140625" style="132" customWidth="1"/>
    <col min="1521" max="1521" width="12.85546875" style="132" customWidth="1"/>
    <col min="1522" max="1522" width="1.140625" style="132" customWidth="1"/>
    <col min="1523" max="1524" width="12.85546875" style="132" customWidth="1"/>
    <col min="1525" max="1525" width="1.140625" style="132" customWidth="1"/>
    <col min="1526" max="1528" width="12.85546875" style="132" customWidth="1"/>
    <col min="1529" max="1529" width="0.85546875" style="132" customWidth="1"/>
    <col min="1530" max="1530" width="2.5703125" style="132" customWidth="1"/>
    <col min="1531" max="1531" width="1" style="132" customWidth="1"/>
    <col min="1532" max="1771" width="9.140625" style="132"/>
    <col min="1772" max="1772" width="1" style="132" customWidth="1"/>
    <col min="1773" max="1773" width="2.5703125" style="132" customWidth="1"/>
    <col min="1774" max="1774" width="2.42578125" style="132" customWidth="1"/>
    <col min="1775" max="1775" width="11.42578125" style="132" customWidth="1"/>
    <col min="1776" max="1776" width="1.140625" style="132" customWidth="1"/>
    <col min="1777" max="1777" width="12.85546875" style="132" customWidth="1"/>
    <col min="1778" max="1778" width="1.140625" style="132" customWidth="1"/>
    <col min="1779" max="1780" width="12.85546875" style="132" customWidth="1"/>
    <col min="1781" max="1781" width="1.140625" style="132" customWidth="1"/>
    <col min="1782" max="1784" width="12.85546875" style="132" customWidth="1"/>
    <col min="1785" max="1785" width="0.85546875" style="132" customWidth="1"/>
    <col min="1786" max="1786" width="2.5703125" style="132" customWidth="1"/>
    <col min="1787" max="1787" width="1" style="132" customWidth="1"/>
    <col min="1788" max="2027" width="9.140625" style="132"/>
    <col min="2028" max="2028" width="1" style="132" customWidth="1"/>
    <col min="2029" max="2029" width="2.5703125" style="132" customWidth="1"/>
    <col min="2030" max="2030" width="2.42578125" style="132" customWidth="1"/>
    <col min="2031" max="2031" width="11.42578125" style="132" customWidth="1"/>
    <col min="2032" max="2032" width="1.140625" style="132" customWidth="1"/>
    <col min="2033" max="2033" width="12.85546875" style="132" customWidth="1"/>
    <col min="2034" max="2034" width="1.140625" style="132" customWidth="1"/>
    <col min="2035" max="2036" width="12.85546875" style="132" customWidth="1"/>
    <col min="2037" max="2037" width="1.140625" style="132" customWidth="1"/>
    <col min="2038" max="2040" width="12.85546875" style="132" customWidth="1"/>
    <col min="2041" max="2041" width="0.85546875" style="132" customWidth="1"/>
    <col min="2042" max="2042" width="2.5703125" style="132" customWidth="1"/>
    <col min="2043" max="2043" width="1" style="132" customWidth="1"/>
    <col min="2044" max="2283" width="9.140625" style="132"/>
    <col min="2284" max="2284" width="1" style="132" customWidth="1"/>
    <col min="2285" max="2285" width="2.5703125" style="132" customWidth="1"/>
    <col min="2286" max="2286" width="2.42578125" style="132" customWidth="1"/>
    <col min="2287" max="2287" width="11.42578125" style="132" customWidth="1"/>
    <col min="2288" max="2288" width="1.140625" style="132" customWidth="1"/>
    <col min="2289" max="2289" width="12.85546875" style="132" customWidth="1"/>
    <col min="2290" max="2290" width="1.140625" style="132" customWidth="1"/>
    <col min="2291" max="2292" width="12.85546875" style="132" customWidth="1"/>
    <col min="2293" max="2293" width="1.140625" style="132" customWidth="1"/>
    <col min="2294" max="2296" width="12.85546875" style="132" customWidth="1"/>
    <col min="2297" max="2297" width="0.85546875" style="132" customWidth="1"/>
    <col min="2298" max="2298" width="2.5703125" style="132" customWidth="1"/>
    <col min="2299" max="2299" width="1" style="132" customWidth="1"/>
    <col min="2300" max="2539" width="9.140625" style="132"/>
    <col min="2540" max="2540" width="1" style="132" customWidth="1"/>
    <col min="2541" max="2541" width="2.5703125" style="132" customWidth="1"/>
    <col min="2542" max="2542" width="2.42578125" style="132" customWidth="1"/>
    <col min="2543" max="2543" width="11.42578125" style="132" customWidth="1"/>
    <col min="2544" max="2544" width="1.140625" style="132" customWidth="1"/>
    <col min="2545" max="2545" width="12.85546875" style="132" customWidth="1"/>
    <col min="2546" max="2546" width="1.140625" style="132" customWidth="1"/>
    <col min="2547" max="2548" width="12.85546875" style="132" customWidth="1"/>
    <col min="2549" max="2549" width="1.140625" style="132" customWidth="1"/>
    <col min="2550" max="2552" width="12.85546875" style="132" customWidth="1"/>
    <col min="2553" max="2553" width="0.85546875" style="132" customWidth="1"/>
    <col min="2554" max="2554" width="2.5703125" style="132" customWidth="1"/>
    <col min="2555" max="2555" width="1" style="132" customWidth="1"/>
    <col min="2556" max="2795" width="9.140625" style="132"/>
    <col min="2796" max="2796" width="1" style="132" customWidth="1"/>
    <col min="2797" max="2797" width="2.5703125" style="132" customWidth="1"/>
    <col min="2798" max="2798" width="2.42578125" style="132" customWidth="1"/>
    <col min="2799" max="2799" width="11.42578125" style="132" customWidth="1"/>
    <col min="2800" max="2800" width="1.140625" style="132" customWidth="1"/>
    <col min="2801" max="2801" width="12.85546875" style="132" customWidth="1"/>
    <col min="2802" max="2802" width="1.140625" style="132" customWidth="1"/>
    <col min="2803" max="2804" width="12.85546875" style="132" customWidth="1"/>
    <col min="2805" max="2805" width="1.140625" style="132" customWidth="1"/>
    <col min="2806" max="2808" width="12.85546875" style="132" customWidth="1"/>
    <col min="2809" max="2809" width="0.85546875" style="132" customWidth="1"/>
    <col min="2810" max="2810" width="2.5703125" style="132" customWidth="1"/>
    <col min="2811" max="2811" width="1" style="132" customWidth="1"/>
    <col min="2812" max="3051" width="9.140625" style="132"/>
    <col min="3052" max="3052" width="1" style="132" customWidth="1"/>
    <col min="3053" max="3053" width="2.5703125" style="132" customWidth="1"/>
    <col min="3054" max="3054" width="2.42578125" style="132" customWidth="1"/>
    <col min="3055" max="3055" width="11.42578125" style="132" customWidth="1"/>
    <col min="3056" max="3056" width="1.140625" style="132" customWidth="1"/>
    <col min="3057" max="3057" width="12.85546875" style="132" customWidth="1"/>
    <col min="3058" max="3058" width="1.140625" style="132" customWidth="1"/>
    <col min="3059" max="3060" width="12.85546875" style="132" customWidth="1"/>
    <col min="3061" max="3061" width="1.140625" style="132" customWidth="1"/>
    <col min="3062" max="3064" width="12.85546875" style="132" customWidth="1"/>
    <col min="3065" max="3065" width="0.85546875" style="132" customWidth="1"/>
    <col min="3066" max="3066" width="2.5703125" style="132" customWidth="1"/>
    <col min="3067" max="3067" width="1" style="132" customWidth="1"/>
    <col min="3068" max="3307" width="9.140625" style="132"/>
    <col min="3308" max="3308" width="1" style="132" customWidth="1"/>
    <col min="3309" max="3309" width="2.5703125" style="132" customWidth="1"/>
    <col min="3310" max="3310" width="2.42578125" style="132" customWidth="1"/>
    <col min="3311" max="3311" width="11.42578125" style="132" customWidth="1"/>
    <col min="3312" max="3312" width="1.140625" style="132" customWidth="1"/>
    <col min="3313" max="3313" width="12.85546875" style="132" customWidth="1"/>
    <col min="3314" max="3314" width="1.140625" style="132" customWidth="1"/>
    <col min="3315" max="3316" width="12.85546875" style="132" customWidth="1"/>
    <col min="3317" max="3317" width="1.140625" style="132" customWidth="1"/>
    <col min="3318" max="3320" width="12.85546875" style="132" customWidth="1"/>
    <col min="3321" max="3321" width="0.85546875" style="132" customWidth="1"/>
    <col min="3322" max="3322" width="2.5703125" style="132" customWidth="1"/>
    <col min="3323" max="3323" width="1" style="132" customWidth="1"/>
    <col min="3324" max="3563" width="9.140625" style="132"/>
    <col min="3564" max="3564" width="1" style="132" customWidth="1"/>
    <col min="3565" max="3565" width="2.5703125" style="132" customWidth="1"/>
    <col min="3566" max="3566" width="2.42578125" style="132" customWidth="1"/>
    <col min="3567" max="3567" width="11.42578125" style="132" customWidth="1"/>
    <col min="3568" max="3568" width="1.140625" style="132" customWidth="1"/>
    <col min="3569" max="3569" width="12.85546875" style="132" customWidth="1"/>
    <col min="3570" max="3570" width="1.140625" style="132" customWidth="1"/>
    <col min="3571" max="3572" width="12.85546875" style="132" customWidth="1"/>
    <col min="3573" max="3573" width="1.140625" style="132" customWidth="1"/>
    <col min="3574" max="3576" width="12.85546875" style="132" customWidth="1"/>
    <col min="3577" max="3577" width="0.85546875" style="132" customWidth="1"/>
    <col min="3578" max="3578" width="2.5703125" style="132" customWidth="1"/>
    <col min="3579" max="3579" width="1" style="132" customWidth="1"/>
    <col min="3580" max="3819" width="9.140625" style="132"/>
    <col min="3820" max="3820" width="1" style="132" customWidth="1"/>
    <col min="3821" max="3821" width="2.5703125" style="132" customWidth="1"/>
    <col min="3822" max="3822" width="2.42578125" style="132" customWidth="1"/>
    <col min="3823" max="3823" width="11.42578125" style="132" customWidth="1"/>
    <col min="3824" max="3824" width="1.140625" style="132" customWidth="1"/>
    <col min="3825" max="3825" width="12.85546875" style="132" customWidth="1"/>
    <col min="3826" max="3826" width="1.140625" style="132" customWidth="1"/>
    <col min="3827" max="3828" width="12.85546875" style="132" customWidth="1"/>
    <col min="3829" max="3829" width="1.140625" style="132" customWidth="1"/>
    <col min="3830" max="3832" width="12.85546875" style="132" customWidth="1"/>
    <col min="3833" max="3833" width="0.85546875" style="132" customWidth="1"/>
    <col min="3834" max="3834" width="2.5703125" style="132" customWidth="1"/>
    <col min="3835" max="3835" width="1" style="132" customWidth="1"/>
    <col min="3836" max="4075" width="9.140625" style="132"/>
    <col min="4076" max="4076" width="1" style="132" customWidth="1"/>
    <col min="4077" max="4077" width="2.5703125" style="132" customWidth="1"/>
    <col min="4078" max="4078" width="2.42578125" style="132" customWidth="1"/>
    <col min="4079" max="4079" width="11.42578125" style="132" customWidth="1"/>
    <col min="4080" max="4080" width="1.140625" style="132" customWidth="1"/>
    <col min="4081" max="4081" width="12.85546875" style="132" customWidth="1"/>
    <col min="4082" max="4082" width="1.140625" style="132" customWidth="1"/>
    <col min="4083" max="4084" width="12.85546875" style="132" customWidth="1"/>
    <col min="4085" max="4085" width="1.140625" style="132" customWidth="1"/>
    <col min="4086" max="4088" width="12.85546875" style="132" customWidth="1"/>
    <col min="4089" max="4089" width="0.85546875" style="132" customWidth="1"/>
    <col min="4090" max="4090" width="2.5703125" style="132" customWidth="1"/>
    <col min="4091" max="4091" width="1" style="132" customWidth="1"/>
    <col min="4092" max="4331" width="9.140625" style="132"/>
    <col min="4332" max="4332" width="1" style="132" customWidth="1"/>
    <col min="4333" max="4333" width="2.5703125" style="132" customWidth="1"/>
    <col min="4334" max="4334" width="2.42578125" style="132" customWidth="1"/>
    <col min="4335" max="4335" width="11.42578125" style="132" customWidth="1"/>
    <col min="4336" max="4336" width="1.140625" style="132" customWidth="1"/>
    <col min="4337" max="4337" width="12.85546875" style="132" customWidth="1"/>
    <col min="4338" max="4338" width="1.140625" style="132" customWidth="1"/>
    <col min="4339" max="4340" width="12.85546875" style="132" customWidth="1"/>
    <col min="4341" max="4341" width="1.140625" style="132" customWidth="1"/>
    <col min="4342" max="4344" width="12.85546875" style="132" customWidth="1"/>
    <col min="4345" max="4345" width="0.85546875" style="132" customWidth="1"/>
    <col min="4346" max="4346" width="2.5703125" style="132" customWidth="1"/>
    <col min="4347" max="4347" width="1" style="132" customWidth="1"/>
    <col min="4348" max="4587" width="9.140625" style="132"/>
    <col min="4588" max="4588" width="1" style="132" customWidth="1"/>
    <col min="4589" max="4589" width="2.5703125" style="132" customWidth="1"/>
    <col min="4590" max="4590" width="2.42578125" style="132" customWidth="1"/>
    <col min="4591" max="4591" width="11.42578125" style="132" customWidth="1"/>
    <col min="4592" max="4592" width="1.140625" style="132" customWidth="1"/>
    <col min="4593" max="4593" width="12.85546875" style="132" customWidth="1"/>
    <col min="4594" max="4594" width="1.140625" style="132" customWidth="1"/>
    <col min="4595" max="4596" width="12.85546875" style="132" customWidth="1"/>
    <col min="4597" max="4597" width="1.140625" style="132" customWidth="1"/>
    <col min="4598" max="4600" width="12.85546875" style="132" customWidth="1"/>
    <col min="4601" max="4601" width="0.85546875" style="132" customWidth="1"/>
    <col min="4602" max="4602" width="2.5703125" style="132" customWidth="1"/>
    <col min="4603" max="4603" width="1" style="132" customWidth="1"/>
    <col min="4604" max="4843" width="9.140625" style="132"/>
    <col min="4844" max="4844" width="1" style="132" customWidth="1"/>
    <col min="4845" max="4845" width="2.5703125" style="132" customWidth="1"/>
    <col min="4846" max="4846" width="2.42578125" style="132" customWidth="1"/>
    <col min="4847" max="4847" width="11.42578125" style="132" customWidth="1"/>
    <col min="4848" max="4848" width="1.140625" style="132" customWidth="1"/>
    <col min="4849" max="4849" width="12.85546875" style="132" customWidth="1"/>
    <col min="4850" max="4850" width="1.140625" style="132" customWidth="1"/>
    <col min="4851" max="4852" width="12.85546875" style="132" customWidth="1"/>
    <col min="4853" max="4853" width="1.140625" style="132" customWidth="1"/>
    <col min="4854" max="4856" width="12.85546875" style="132" customWidth="1"/>
    <col min="4857" max="4857" width="0.85546875" style="132" customWidth="1"/>
    <col min="4858" max="4858" width="2.5703125" style="132" customWidth="1"/>
    <col min="4859" max="4859" width="1" style="132" customWidth="1"/>
    <col min="4860" max="5099" width="9.140625" style="132"/>
    <col min="5100" max="5100" width="1" style="132" customWidth="1"/>
    <col min="5101" max="5101" width="2.5703125" style="132" customWidth="1"/>
    <col min="5102" max="5102" width="2.42578125" style="132" customWidth="1"/>
    <col min="5103" max="5103" width="11.42578125" style="132" customWidth="1"/>
    <col min="5104" max="5104" width="1.140625" style="132" customWidth="1"/>
    <col min="5105" max="5105" width="12.85546875" style="132" customWidth="1"/>
    <col min="5106" max="5106" width="1.140625" style="132" customWidth="1"/>
    <col min="5107" max="5108" width="12.85546875" style="132" customWidth="1"/>
    <col min="5109" max="5109" width="1.140625" style="132" customWidth="1"/>
    <col min="5110" max="5112" width="12.85546875" style="132" customWidth="1"/>
    <col min="5113" max="5113" width="0.85546875" style="132" customWidth="1"/>
    <col min="5114" max="5114" width="2.5703125" style="132" customWidth="1"/>
    <col min="5115" max="5115" width="1" style="132" customWidth="1"/>
    <col min="5116" max="5355" width="9.140625" style="132"/>
    <col min="5356" max="5356" width="1" style="132" customWidth="1"/>
    <col min="5357" max="5357" width="2.5703125" style="132" customWidth="1"/>
    <col min="5358" max="5358" width="2.42578125" style="132" customWidth="1"/>
    <col min="5359" max="5359" width="11.42578125" style="132" customWidth="1"/>
    <col min="5360" max="5360" width="1.140625" style="132" customWidth="1"/>
    <col min="5361" max="5361" width="12.85546875" style="132" customWidth="1"/>
    <col min="5362" max="5362" width="1.140625" style="132" customWidth="1"/>
    <col min="5363" max="5364" width="12.85546875" style="132" customWidth="1"/>
    <col min="5365" max="5365" width="1.140625" style="132" customWidth="1"/>
    <col min="5366" max="5368" width="12.85546875" style="132" customWidth="1"/>
    <col min="5369" max="5369" width="0.85546875" style="132" customWidth="1"/>
    <col min="5370" max="5370" width="2.5703125" style="132" customWidth="1"/>
    <col min="5371" max="5371" width="1" style="132" customWidth="1"/>
    <col min="5372" max="5611" width="9.140625" style="132"/>
    <col min="5612" max="5612" width="1" style="132" customWidth="1"/>
    <col min="5613" max="5613" width="2.5703125" style="132" customWidth="1"/>
    <col min="5614" max="5614" width="2.42578125" style="132" customWidth="1"/>
    <col min="5615" max="5615" width="11.42578125" style="132" customWidth="1"/>
    <col min="5616" max="5616" width="1.140625" style="132" customWidth="1"/>
    <col min="5617" max="5617" width="12.85546875" style="132" customWidth="1"/>
    <col min="5618" max="5618" width="1.140625" style="132" customWidth="1"/>
    <col min="5619" max="5620" width="12.85546875" style="132" customWidth="1"/>
    <col min="5621" max="5621" width="1.140625" style="132" customWidth="1"/>
    <col min="5622" max="5624" width="12.85546875" style="132" customWidth="1"/>
    <col min="5625" max="5625" width="0.85546875" style="132" customWidth="1"/>
    <col min="5626" max="5626" width="2.5703125" style="132" customWidth="1"/>
    <col min="5627" max="5627" width="1" style="132" customWidth="1"/>
    <col min="5628" max="5867" width="9.140625" style="132"/>
    <col min="5868" max="5868" width="1" style="132" customWidth="1"/>
    <col min="5869" max="5869" width="2.5703125" style="132" customWidth="1"/>
    <col min="5870" max="5870" width="2.42578125" style="132" customWidth="1"/>
    <col min="5871" max="5871" width="11.42578125" style="132" customWidth="1"/>
    <col min="5872" max="5872" width="1.140625" style="132" customWidth="1"/>
    <col min="5873" max="5873" width="12.85546875" style="132" customWidth="1"/>
    <col min="5874" max="5874" width="1.140625" style="132" customWidth="1"/>
    <col min="5875" max="5876" width="12.85546875" style="132" customWidth="1"/>
    <col min="5877" max="5877" width="1.140625" style="132" customWidth="1"/>
    <col min="5878" max="5880" width="12.85546875" style="132" customWidth="1"/>
    <col min="5881" max="5881" width="0.85546875" style="132" customWidth="1"/>
    <col min="5882" max="5882" width="2.5703125" style="132" customWidth="1"/>
    <col min="5883" max="5883" width="1" style="132" customWidth="1"/>
    <col min="5884" max="6123" width="9.140625" style="132"/>
    <col min="6124" max="6124" width="1" style="132" customWidth="1"/>
    <col min="6125" max="6125" width="2.5703125" style="132" customWidth="1"/>
    <col min="6126" max="6126" width="2.42578125" style="132" customWidth="1"/>
    <col min="6127" max="6127" width="11.42578125" style="132" customWidth="1"/>
    <col min="6128" max="6128" width="1.140625" style="132" customWidth="1"/>
    <col min="6129" max="6129" width="12.85546875" style="132" customWidth="1"/>
    <col min="6130" max="6130" width="1.140625" style="132" customWidth="1"/>
    <col min="6131" max="6132" width="12.85546875" style="132" customWidth="1"/>
    <col min="6133" max="6133" width="1.140625" style="132" customWidth="1"/>
    <col min="6134" max="6136" width="12.85546875" style="132" customWidth="1"/>
    <col min="6137" max="6137" width="0.85546875" style="132" customWidth="1"/>
    <col min="6138" max="6138" width="2.5703125" style="132" customWidth="1"/>
    <col min="6139" max="6139" width="1" style="132" customWidth="1"/>
    <col min="6140" max="6379" width="9.140625" style="132"/>
    <col min="6380" max="6380" width="1" style="132" customWidth="1"/>
    <col min="6381" max="6381" width="2.5703125" style="132" customWidth="1"/>
    <col min="6382" max="6382" width="2.42578125" style="132" customWidth="1"/>
    <col min="6383" max="6383" width="11.42578125" style="132" customWidth="1"/>
    <col min="6384" max="6384" width="1.140625" style="132" customWidth="1"/>
    <col min="6385" max="6385" width="12.85546875" style="132" customWidth="1"/>
    <col min="6386" max="6386" width="1.140625" style="132" customWidth="1"/>
    <col min="6387" max="6388" width="12.85546875" style="132" customWidth="1"/>
    <col min="6389" max="6389" width="1.140625" style="132" customWidth="1"/>
    <col min="6390" max="6392" width="12.85546875" style="132" customWidth="1"/>
    <col min="6393" max="6393" width="0.85546875" style="132" customWidth="1"/>
    <col min="6394" max="6394" width="2.5703125" style="132" customWidth="1"/>
    <col min="6395" max="6395" width="1" style="132" customWidth="1"/>
    <col min="6396" max="6635" width="9.140625" style="132"/>
    <col min="6636" max="6636" width="1" style="132" customWidth="1"/>
    <col min="6637" max="6637" width="2.5703125" style="132" customWidth="1"/>
    <col min="6638" max="6638" width="2.42578125" style="132" customWidth="1"/>
    <col min="6639" max="6639" width="11.42578125" style="132" customWidth="1"/>
    <col min="6640" max="6640" width="1.140625" style="132" customWidth="1"/>
    <col min="6641" max="6641" width="12.85546875" style="132" customWidth="1"/>
    <col min="6642" max="6642" width="1.140625" style="132" customWidth="1"/>
    <col min="6643" max="6644" width="12.85546875" style="132" customWidth="1"/>
    <col min="6645" max="6645" width="1.140625" style="132" customWidth="1"/>
    <col min="6646" max="6648" width="12.85546875" style="132" customWidth="1"/>
    <col min="6649" max="6649" width="0.85546875" style="132" customWidth="1"/>
    <col min="6650" max="6650" width="2.5703125" style="132" customWidth="1"/>
    <col min="6651" max="6651" width="1" style="132" customWidth="1"/>
    <col min="6652" max="6891" width="9.140625" style="132"/>
    <col min="6892" max="6892" width="1" style="132" customWidth="1"/>
    <col min="6893" max="6893" width="2.5703125" style="132" customWidth="1"/>
    <col min="6894" max="6894" width="2.42578125" style="132" customWidth="1"/>
    <col min="6895" max="6895" width="11.42578125" style="132" customWidth="1"/>
    <col min="6896" max="6896" width="1.140625" style="132" customWidth="1"/>
    <col min="6897" max="6897" width="12.85546875" style="132" customWidth="1"/>
    <col min="6898" max="6898" width="1.140625" style="132" customWidth="1"/>
    <col min="6899" max="6900" width="12.85546875" style="132" customWidth="1"/>
    <col min="6901" max="6901" width="1.140625" style="132" customWidth="1"/>
    <col min="6902" max="6904" width="12.85546875" style="132" customWidth="1"/>
    <col min="6905" max="6905" width="0.85546875" style="132" customWidth="1"/>
    <col min="6906" max="6906" width="2.5703125" style="132" customWidth="1"/>
    <col min="6907" max="6907" width="1" style="132" customWidth="1"/>
    <col min="6908" max="7147" width="9.140625" style="132"/>
    <col min="7148" max="7148" width="1" style="132" customWidth="1"/>
    <col min="7149" max="7149" width="2.5703125" style="132" customWidth="1"/>
    <col min="7150" max="7150" width="2.42578125" style="132" customWidth="1"/>
    <col min="7151" max="7151" width="11.42578125" style="132" customWidth="1"/>
    <col min="7152" max="7152" width="1.140625" style="132" customWidth="1"/>
    <col min="7153" max="7153" width="12.85546875" style="132" customWidth="1"/>
    <col min="7154" max="7154" width="1.140625" style="132" customWidth="1"/>
    <col min="7155" max="7156" width="12.85546875" style="132" customWidth="1"/>
    <col min="7157" max="7157" width="1.140625" style="132" customWidth="1"/>
    <col min="7158" max="7160" width="12.85546875" style="132" customWidth="1"/>
    <col min="7161" max="7161" width="0.85546875" style="132" customWidth="1"/>
    <col min="7162" max="7162" width="2.5703125" style="132" customWidth="1"/>
    <col min="7163" max="7163" width="1" style="132" customWidth="1"/>
    <col min="7164" max="7403" width="9.140625" style="132"/>
    <col min="7404" max="7404" width="1" style="132" customWidth="1"/>
    <col min="7405" max="7405" width="2.5703125" style="132" customWidth="1"/>
    <col min="7406" max="7406" width="2.42578125" style="132" customWidth="1"/>
    <col min="7407" max="7407" width="11.42578125" style="132" customWidth="1"/>
    <col min="7408" max="7408" width="1.140625" style="132" customWidth="1"/>
    <col min="7409" max="7409" width="12.85546875" style="132" customWidth="1"/>
    <col min="7410" max="7410" width="1.140625" style="132" customWidth="1"/>
    <col min="7411" max="7412" width="12.85546875" style="132" customWidth="1"/>
    <col min="7413" max="7413" width="1.140625" style="132" customWidth="1"/>
    <col min="7414" max="7416" width="12.85546875" style="132" customWidth="1"/>
    <col min="7417" max="7417" width="0.85546875" style="132" customWidth="1"/>
    <col min="7418" max="7418" width="2.5703125" style="132" customWidth="1"/>
    <col min="7419" max="7419" width="1" style="132" customWidth="1"/>
    <col min="7420" max="7659" width="9.140625" style="132"/>
    <col min="7660" max="7660" width="1" style="132" customWidth="1"/>
    <col min="7661" max="7661" width="2.5703125" style="132" customWidth="1"/>
    <col min="7662" max="7662" width="2.42578125" style="132" customWidth="1"/>
    <col min="7663" max="7663" width="11.42578125" style="132" customWidth="1"/>
    <col min="7664" max="7664" width="1.140625" style="132" customWidth="1"/>
    <col min="7665" max="7665" width="12.85546875" style="132" customWidth="1"/>
    <col min="7666" max="7666" width="1.140625" style="132" customWidth="1"/>
    <col min="7667" max="7668" width="12.85546875" style="132" customWidth="1"/>
    <col min="7669" max="7669" width="1.140625" style="132" customWidth="1"/>
    <col min="7670" max="7672" width="12.85546875" style="132" customWidth="1"/>
    <col min="7673" max="7673" width="0.85546875" style="132" customWidth="1"/>
    <col min="7674" max="7674" width="2.5703125" style="132" customWidth="1"/>
    <col min="7675" max="7675" width="1" style="132" customWidth="1"/>
    <col min="7676" max="7915" width="9.140625" style="132"/>
    <col min="7916" max="7916" width="1" style="132" customWidth="1"/>
    <col min="7917" max="7917" width="2.5703125" style="132" customWidth="1"/>
    <col min="7918" max="7918" width="2.42578125" style="132" customWidth="1"/>
    <col min="7919" max="7919" width="11.42578125" style="132" customWidth="1"/>
    <col min="7920" max="7920" width="1.140625" style="132" customWidth="1"/>
    <col min="7921" max="7921" width="12.85546875" style="132" customWidth="1"/>
    <col min="7922" max="7922" width="1.140625" style="132" customWidth="1"/>
    <col min="7923" max="7924" width="12.85546875" style="132" customWidth="1"/>
    <col min="7925" max="7925" width="1.140625" style="132" customWidth="1"/>
    <col min="7926" max="7928" width="12.85546875" style="132" customWidth="1"/>
    <col min="7929" max="7929" width="0.85546875" style="132" customWidth="1"/>
    <col min="7930" max="7930" width="2.5703125" style="132" customWidth="1"/>
    <col min="7931" max="7931" width="1" style="132" customWidth="1"/>
    <col min="7932" max="8171" width="9.140625" style="132"/>
    <col min="8172" max="8172" width="1" style="132" customWidth="1"/>
    <col min="8173" max="8173" width="2.5703125" style="132" customWidth="1"/>
    <col min="8174" max="8174" width="2.42578125" style="132" customWidth="1"/>
    <col min="8175" max="8175" width="11.42578125" style="132" customWidth="1"/>
    <col min="8176" max="8176" width="1.140625" style="132" customWidth="1"/>
    <col min="8177" max="8177" width="12.85546875" style="132" customWidth="1"/>
    <col min="8178" max="8178" width="1.140625" style="132" customWidth="1"/>
    <col min="8179" max="8180" width="12.85546875" style="132" customWidth="1"/>
    <col min="8181" max="8181" width="1.140625" style="132" customWidth="1"/>
    <col min="8182" max="8184" width="12.85546875" style="132" customWidth="1"/>
    <col min="8185" max="8185" width="0.85546875" style="132" customWidth="1"/>
    <col min="8186" max="8186" width="2.5703125" style="132" customWidth="1"/>
    <col min="8187" max="8187" width="1" style="132" customWidth="1"/>
    <col min="8188" max="8427" width="9.140625" style="132"/>
    <col min="8428" max="8428" width="1" style="132" customWidth="1"/>
    <col min="8429" max="8429" width="2.5703125" style="132" customWidth="1"/>
    <col min="8430" max="8430" width="2.42578125" style="132" customWidth="1"/>
    <col min="8431" max="8431" width="11.42578125" style="132" customWidth="1"/>
    <col min="8432" max="8432" width="1.140625" style="132" customWidth="1"/>
    <col min="8433" max="8433" width="12.85546875" style="132" customWidth="1"/>
    <col min="8434" max="8434" width="1.140625" style="132" customWidth="1"/>
    <col min="8435" max="8436" width="12.85546875" style="132" customWidth="1"/>
    <col min="8437" max="8437" width="1.140625" style="132" customWidth="1"/>
    <col min="8438" max="8440" width="12.85546875" style="132" customWidth="1"/>
    <col min="8441" max="8441" width="0.85546875" style="132" customWidth="1"/>
    <col min="8442" max="8442" width="2.5703125" style="132" customWidth="1"/>
    <col min="8443" max="8443" width="1" style="132" customWidth="1"/>
    <col min="8444" max="8683" width="9.140625" style="132"/>
    <col min="8684" max="8684" width="1" style="132" customWidth="1"/>
    <col min="8685" max="8685" width="2.5703125" style="132" customWidth="1"/>
    <col min="8686" max="8686" width="2.42578125" style="132" customWidth="1"/>
    <col min="8687" max="8687" width="11.42578125" style="132" customWidth="1"/>
    <col min="8688" max="8688" width="1.140625" style="132" customWidth="1"/>
    <col min="8689" max="8689" width="12.85546875" style="132" customWidth="1"/>
    <col min="8690" max="8690" width="1.140625" style="132" customWidth="1"/>
    <col min="8691" max="8692" width="12.85546875" style="132" customWidth="1"/>
    <col min="8693" max="8693" width="1.140625" style="132" customWidth="1"/>
    <col min="8694" max="8696" width="12.85546875" style="132" customWidth="1"/>
    <col min="8697" max="8697" width="0.85546875" style="132" customWidth="1"/>
    <col min="8698" max="8698" width="2.5703125" style="132" customWidth="1"/>
    <col min="8699" max="8699" width="1" style="132" customWidth="1"/>
    <col min="8700" max="8939" width="9.140625" style="132"/>
    <col min="8940" max="8940" width="1" style="132" customWidth="1"/>
    <col min="8941" max="8941" width="2.5703125" style="132" customWidth="1"/>
    <col min="8942" max="8942" width="2.42578125" style="132" customWidth="1"/>
    <col min="8943" max="8943" width="11.42578125" style="132" customWidth="1"/>
    <col min="8944" max="8944" width="1.140625" style="132" customWidth="1"/>
    <col min="8945" max="8945" width="12.85546875" style="132" customWidth="1"/>
    <col min="8946" max="8946" width="1.140625" style="132" customWidth="1"/>
    <col min="8947" max="8948" width="12.85546875" style="132" customWidth="1"/>
    <col min="8949" max="8949" width="1.140625" style="132" customWidth="1"/>
    <col min="8950" max="8952" width="12.85546875" style="132" customWidth="1"/>
    <col min="8953" max="8953" width="0.85546875" style="132" customWidth="1"/>
    <col min="8954" max="8954" width="2.5703125" style="132" customWidth="1"/>
    <col min="8955" max="8955" width="1" style="132" customWidth="1"/>
    <col min="8956" max="9195" width="9.140625" style="132"/>
    <col min="9196" max="9196" width="1" style="132" customWidth="1"/>
    <col min="9197" max="9197" width="2.5703125" style="132" customWidth="1"/>
    <col min="9198" max="9198" width="2.42578125" style="132" customWidth="1"/>
    <col min="9199" max="9199" width="11.42578125" style="132" customWidth="1"/>
    <col min="9200" max="9200" width="1.140625" style="132" customWidth="1"/>
    <col min="9201" max="9201" width="12.85546875" style="132" customWidth="1"/>
    <col min="9202" max="9202" width="1.140625" style="132" customWidth="1"/>
    <col min="9203" max="9204" width="12.85546875" style="132" customWidth="1"/>
    <col min="9205" max="9205" width="1.140625" style="132" customWidth="1"/>
    <col min="9206" max="9208" width="12.85546875" style="132" customWidth="1"/>
    <col min="9209" max="9209" width="0.85546875" style="132" customWidth="1"/>
    <col min="9210" max="9210" width="2.5703125" style="132" customWidth="1"/>
    <col min="9211" max="9211" width="1" style="132" customWidth="1"/>
    <col min="9212" max="9451" width="9.140625" style="132"/>
    <col min="9452" max="9452" width="1" style="132" customWidth="1"/>
    <col min="9453" max="9453" width="2.5703125" style="132" customWidth="1"/>
    <col min="9454" max="9454" width="2.42578125" style="132" customWidth="1"/>
    <col min="9455" max="9455" width="11.42578125" style="132" customWidth="1"/>
    <col min="9456" max="9456" width="1.140625" style="132" customWidth="1"/>
    <col min="9457" max="9457" width="12.85546875" style="132" customWidth="1"/>
    <col min="9458" max="9458" width="1.140625" style="132" customWidth="1"/>
    <col min="9459" max="9460" width="12.85546875" style="132" customWidth="1"/>
    <col min="9461" max="9461" width="1.140625" style="132" customWidth="1"/>
    <col min="9462" max="9464" width="12.85546875" style="132" customWidth="1"/>
    <col min="9465" max="9465" width="0.85546875" style="132" customWidth="1"/>
    <col min="9466" max="9466" width="2.5703125" style="132" customWidth="1"/>
    <col min="9467" max="9467" width="1" style="132" customWidth="1"/>
    <col min="9468" max="9707" width="9.140625" style="132"/>
    <col min="9708" max="9708" width="1" style="132" customWidth="1"/>
    <col min="9709" max="9709" width="2.5703125" style="132" customWidth="1"/>
    <col min="9710" max="9710" width="2.42578125" style="132" customWidth="1"/>
    <col min="9711" max="9711" width="11.42578125" style="132" customWidth="1"/>
    <col min="9712" max="9712" width="1.140625" style="132" customWidth="1"/>
    <col min="9713" max="9713" width="12.85546875" style="132" customWidth="1"/>
    <col min="9714" max="9714" width="1.140625" style="132" customWidth="1"/>
    <col min="9715" max="9716" width="12.85546875" style="132" customWidth="1"/>
    <col min="9717" max="9717" width="1.140625" style="132" customWidth="1"/>
    <col min="9718" max="9720" width="12.85546875" style="132" customWidth="1"/>
    <col min="9721" max="9721" width="0.85546875" style="132" customWidth="1"/>
    <col min="9722" max="9722" width="2.5703125" style="132" customWidth="1"/>
    <col min="9723" max="9723" width="1" style="132" customWidth="1"/>
    <col min="9724" max="9963" width="9.140625" style="132"/>
    <col min="9964" max="9964" width="1" style="132" customWidth="1"/>
    <col min="9965" max="9965" width="2.5703125" style="132" customWidth="1"/>
    <col min="9966" max="9966" width="2.42578125" style="132" customWidth="1"/>
    <col min="9967" max="9967" width="11.42578125" style="132" customWidth="1"/>
    <col min="9968" max="9968" width="1.140625" style="132" customWidth="1"/>
    <col min="9969" max="9969" width="12.85546875" style="132" customWidth="1"/>
    <col min="9970" max="9970" width="1.140625" style="132" customWidth="1"/>
    <col min="9971" max="9972" width="12.85546875" style="132" customWidth="1"/>
    <col min="9973" max="9973" width="1.140625" style="132" customWidth="1"/>
    <col min="9974" max="9976" width="12.85546875" style="132" customWidth="1"/>
    <col min="9977" max="9977" width="0.85546875" style="132" customWidth="1"/>
    <col min="9978" max="9978" width="2.5703125" style="132" customWidth="1"/>
    <col min="9979" max="9979" width="1" style="132" customWidth="1"/>
    <col min="9980" max="10219" width="9.140625" style="132"/>
    <col min="10220" max="10220" width="1" style="132" customWidth="1"/>
    <col min="10221" max="10221" width="2.5703125" style="132" customWidth="1"/>
    <col min="10222" max="10222" width="2.42578125" style="132" customWidth="1"/>
    <col min="10223" max="10223" width="11.42578125" style="132" customWidth="1"/>
    <col min="10224" max="10224" width="1.140625" style="132" customWidth="1"/>
    <col min="10225" max="10225" width="12.85546875" style="132" customWidth="1"/>
    <col min="10226" max="10226" width="1.140625" style="132" customWidth="1"/>
    <col min="10227" max="10228" width="12.85546875" style="132" customWidth="1"/>
    <col min="10229" max="10229" width="1.140625" style="132" customWidth="1"/>
    <col min="10230" max="10232" width="12.85546875" style="132" customWidth="1"/>
    <col min="10233" max="10233" width="0.85546875" style="132" customWidth="1"/>
    <col min="10234" max="10234" width="2.5703125" style="132" customWidth="1"/>
    <col min="10235" max="10235" width="1" style="132" customWidth="1"/>
    <col min="10236" max="10475" width="9.140625" style="132"/>
    <col min="10476" max="10476" width="1" style="132" customWidth="1"/>
    <col min="10477" max="10477" width="2.5703125" style="132" customWidth="1"/>
    <col min="10478" max="10478" width="2.42578125" style="132" customWidth="1"/>
    <col min="10479" max="10479" width="11.42578125" style="132" customWidth="1"/>
    <col min="10480" max="10480" width="1.140625" style="132" customWidth="1"/>
    <col min="10481" max="10481" width="12.85546875" style="132" customWidth="1"/>
    <col min="10482" max="10482" width="1.140625" style="132" customWidth="1"/>
    <col min="10483" max="10484" width="12.85546875" style="132" customWidth="1"/>
    <col min="10485" max="10485" width="1.140625" style="132" customWidth="1"/>
    <col min="10486" max="10488" width="12.85546875" style="132" customWidth="1"/>
    <col min="10489" max="10489" width="0.85546875" style="132" customWidth="1"/>
    <col min="10490" max="10490" width="2.5703125" style="132" customWidth="1"/>
    <col min="10491" max="10491" width="1" style="132" customWidth="1"/>
    <col min="10492" max="10731" width="9.140625" style="132"/>
    <col min="10732" max="10732" width="1" style="132" customWidth="1"/>
    <col min="10733" max="10733" width="2.5703125" style="132" customWidth="1"/>
    <col min="10734" max="10734" width="2.42578125" style="132" customWidth="1"/>
    <col min="10735" max="10735" width="11.42578125" style="132" customWidth="1"/>
    <col min="10736" max="10736" width="1.140625" style="132" customWidth="1"/>
    <col min="10737" max="10737" width="12.85546875" style="132" customWidth="1"/>
    <col min="10738" max="10738" width="1.140625" style="132" customWidth="1"/>
    <col min="10739" max="10740" width="12.85546875" style="132" customWidth="1"/>
    <col min="10741" max="10741" width="1.140625" style="132" customWidth="1"/>
    <col min="10742" max="10744" width="12.85546875" style="132" customWidth="1"/>
    <col min="10745" max="10745" width="0.85546875" style="132" customWidth="1"/>
    <col min="10746" max="10746" width="2.5703125" style="132" customWidth="1"/>
    <col min="10747" max="10747" width="1" style="132" customWidth="1"/>
    <col min="10748" max="10987" width="9.140625" style="132"/>
    <col min="10988" max="10988" width="1" style="132" customWidth="1"/>
    <col min="10989" max="10989" width="2.5703125" style="132" customWidth="1"/>
    <col min="10990" max="10990" width="2.42578125" style="132" customWidth="1"/>
    <col min="10991" max="10991" width="11.42578125" style="132" customWidth="1"/>
    <col min="10992" max="10992" width="1.140625" style="132" customWidth="1"/>
    <col min="10993" max="10993" width="12.85546875" style="132" customWidth="1"/>
    <col min="10994" max="10994" width="1.140625" style="132" customWidth="1"/>
    <col min="10995" max="10996" width="12.85546875" style="132" customWidth="1"/>
    <col min="10997" max="10997" width="1.140625" style="132" customWidth="1"/>
    <col min="10998" max="11000" width="12.85546875" style="132" customWidth="1"/>
    <col min="11001" max="11001" width="0.85546875" style="132" customWidth="1"/>
    <col min="11002" max="11002" width="2.5703125" style="132" customWidth="1"/>
    <col min="11003" max="11003" width="1" style="132" customWidth="1"/>
    <col min="11004" max="11243" width="9.140625" style="132"/>
    <col min="11244" max="11244" width="1" style="132" customWidth="1"/>
    <col min="11245" max="11245" width="2.5703125" style="132" customWidth="1"/>
    <col min="11246" max="11246" width="2.42578125" style="132" customWidth="1"/>
    <col min="11247" max="11247" width="11.42578125" style="132" customWidth="1"/>
    <col min="11248" max="11248" width="1.140625" style="132" customWidth="1"/>
    <col min="11249" max="11249" width="12.85546875" style="132" customWidth="1"/>
    <col min="11250" max="11250" width="1.140625" style="132" customWidth="1"/>
    <col min="11251" max="11252" width="12.85546875" style="132" customWidth="1"/>
    <col min="11253" max="11253" width="1.140625" style="132" customWidth="1"/>
    <col min="11254" max="11256" width="12.85546875" style="132" customWidth="1"/>
    <col min="11257" max="11257" width="0.85546875" style="132" customWidth="1"/>
    <col min="11258" max="11258" width="2.5703125" style="132" customWidth="1"/>
    <col min="11259" max="11259" width="1" style="132" customWidth="1"/>
    <col min="11260" max="11499" width="9.140625" style="132"/>
    <col min="11500" max="11500" width="1" style="132" customWidth="1"/>
    <col min="11501" max="11501" width="2.5703125" style="132" customWidth="1"/>
    <col min="11502" max="11502" width="2.42578125" style="132" customWidth="1"/>
    <col min="11503" max="11503" width="11.42578125" style="132" customWidth="1"/>
    <col min="11504" max="11504" width="1.140625" style="132" customWidth="1"/>
    <col min="11505" max="11505" width="12.85546875" style="132" customWidth="1"/>
    <col min="11506" max="11506" width="1.140625" style="132" customWidth="1"/>
    <col min="11507" max="11508" width="12.85546875" style="132" customWidth="1"/>
    <col min="11509" max="11509" width="1.140625" style="132" customWidth="1"/>
    <col min="11510" max="11512" width="12.85546875" style="132" customWidth="1"/>
    <col min="11513" max="11513" width="0.85546875" style="132" customWidth="1"/>
    <col min="11514" max="11514" width="2.5703125" style="132" customWidth="1"/>
    <col min="11515" max="11515" width="1" style="132" customWidth="1"/>
    <col min="11516" max="11755" width="9.140625" style="132"/>
    <col min="11756" max="11756" width="1" style="132" customWidth="1"/>
    <col min="11757" max="11757" width="2.5703125" style="132" customWidth="1"/>
    <col min="11758" max="11758" width="2.42578125" style="132" customWidth="1"/>
    <col min="11759" max="11759" width="11.42578125" style="132" customWidth="1"/>
    <col min="11760" max="11760" width="1.140625" style="132" customWidth="1"/>
    <col min="11761" max="11761" width="12.85546875" style="132" customWidth="1"/>
    <col min="11762" max="11762" width="1.140625" style="132" customWidth="1"/>
    <col min="11763" max="11764" width="12.85546875" style="132" customWidth="1"/>
    <col min="11765" max="11765" width="1.140625" style="132" customWidth="1"/>
    <col min="11766" max="11768" width="12.85546875" style="132" customWidth="1"/>
    <col min="11769" max="11769" width="0.85546875" style="132" customWidth="1"/>
    <col min="11770" max="11770" width="2.5703125" style="132" customWidth="1"/>
    <col min="11771" max="11771" width="1" style="132" customWidth="1"/>
    <col min="11772" max="12011" width="9.140625" style="132"/>
    <col min="12012" max="12012" width="1" style="132" customWidth="1"/>
    <col min="12013" max="12013" width="2.5703125" style="132" customWidth="1"/>
    <col min="12014" max="12014" width="2.42578125" style="132" customWidth="1"/>
    <col min="12015" max="12015" width="11.42578125" style="132" customWidth="1"/>
    <col min="12016" max="12016" width="1.140625" style="132" customWidth="1"/>
    <col min="12017" max="12017" width="12.85546875" style="132" customWidth="1"/>
    <col min="12018" max="12018" width="1.140625" style="132" customWidth="1"/>
    <col min="12019" max="12020" width="12.85546875" style="132" customWidth="1"/>
    <col min="12021" max="12021" width="1.140625" style="132" customWidth="1"/>
    <col min="12022" max="12024" width="12.85546875" style="132" customWidth="1"/>
    <col min="12025" max="12025" width="0.85546875" style="132" customWidth="1"/>
    <col min="12026" max="12026" width="2.5703125" style="132" customWidth="1"/>
    <col min="12027" max="12027" width="1" style="132" customWidth="1"/>
    <col min="12028" max="12267" width="9.140625" style="132"/>
    <col min="12268" max="12268" width="1" style="132" customWidth="1"/>
    <col min="12269" max="12269" width="2.5703125" style="132" customWidth="1"/>
    <col min="12270" max="12270" width="2.42578125" style="132" customWidth="1"/>
    <col min="12271" max="12271" width="11.42578125" style="132" customWidth="1"/>
    <col min="12272" max="12272" width="1.140625" style="132" customWidth="1"/>
    <col min="12273" max="12273" width="12.85546875" style="132" customWidth="1"/>
    <col min="12274" max="12274" width="1.140625" style="132" customWidth="1"/>
    <col min="12275" max="12276" width="12.85546875" style="132" customWidth="1"/>
    <col min="12277" max="12277" width="1.140625" style="132" customWidth="1"/>
    <col min="12278" max="12280" width="12.85546875" style="132" customWidth="1"/>
    <col min="12281" max="12281" width="0.85546875" style="132" customWidth="1"/>
    <col min="12282" max="12282" width="2.5703125" style="132" customWidth="1"/>
    <col min="12283" max="12283" width="1" style="132" customWidth="1"/>
    <col min="12284" max="12523" width="9.140625" style="132"/>
    <col min="12524" max="12524" width="1" style="132" customWidth="1"/>
    <col min="12525" max="12525" width="2.5703125" style="132" customWidth="1"/>
    <col min="12526" max="12526" width="2.42578125" style="132" customWidth="1"/>
    <col min="12527" max="12527" width="11.42578125" style="132" customWidth="1"/>
    <col min="12528" max="12528" width="1.140625" style="132" customWidth="1"/>
    <col min="12529" max="12529" width="12.85546875" style="132" customWidth="1"/>
    <col min="12530" max="12530" width="1.140625" style="132" customWidth="1"/>
    <col min="12531" max="12532" width="12.85546875" style="132" customWidth="1"/>
    <col min="12533" max="12533" width="1.140625" style="132" customWidth="1"/>
    <col min="12534" max="12536" width="12.85546875" style="132" customWidth="1"/>
    <col min="12537" max="12537" width="0.85546875" style="132" customWidth="1"/>
    <col min="12538" max="12538" width="2.5703125" style="132" customWidth="1"/>
    <col min="12539" max="12539" width="1" style="132" customWidth="1"/>
    <col min="12540" max="12779" width="9.140625" style="132"/>
    <col min="12780" max="12780" width="1" style="132" customWidth="1"/>
    <col min="12781" max="12781" width="2.5703125" style="132" customWidth="1"/>
    <col min="12782" max="12782" width="2.42578125" style="132" customWidth="1"/>
    <col min="12783" max="12783" width="11.42578125" style="132" customWidth="1"/>
    <col min="12784" max="12784" width="1.140625" style="132" customWidth="1"/>
    <col min="12785" max="12785" width="12.85546875" style="132" customWidth="1"/>
    <col min="12786" max="12786" width="1.140625" style="132" customWidth="1"/>
    <col min="12787" max="12788" width="12.85546875" style="132" customWidth="1"/>
    <col min="12789" max="12789" width="1.140625" style="132" customWidth="1"/>
    <col min="12790" max="12792" width="12.85546875" style="132" customWidth="1"/>
    <col min="12793" max="12793" width="0.85546875" style="132" customWidth="1"/>
    <col min="12794" max="12794" width="2.5703125" style="132" customWidth="1"/>
    <col min="12795" max="12795" width="1" style="132" customWidth="1"/>
    <col min="12796" max="13035" width="9.140625" style="132"/>
    <col min="13036" max="13036" width="1" style="132" customWidth="1"/>
    <col min="13037" max="13037" width="2.5703125" style="132" customWidth="1"/>
    <col min="13038" max="13038" width="2.42578125" style="132" customWidth="1"/>
    <col min="13039" max="13039" width="11.42578125" style="132" customWidth="1"/>
    <col min="13040" max="13040" width="1.140625" style="132" customWidth="1"/>
    <col min="13041" max="13041" width="12.85546875" style="132" customWidth="1"/>
    <col min="13042" max="13042" width="1.140625" style="132" customWidth="1"/>
    <col min="13043" max="13044" width="12.85546875" style="132" customWidth="1"/>
    <col min="13045" max="13045" width="1.140625" style="132" customWidth="1"/>
    <col min="13046" max="13048" width="12.85546875" style="132" customWidth="1"/>
    <col min="13049" max="13049" width="0.85546875" style="132" customWidth="1"/>
    <col min="13050" max="13050" width="2.5703125" style="132" customWidth="1"/>
    <col min="13051" max="13051" width="1" style="132" customWidth="1"/>
    <col min="13052" max="13291" width="9.140625" style="132"/>
    <col min="13292" max="13292" width="1" style="132" customWidth="1"/>
    <col min="13293" max="13293" width="2.5703125" style="132" customWidth="1"/>
    <col min="13294" max="13294" width="2.42578125" style="132" customWidth="1"/>
    <col min="13295" max="13295" width="11.42578125" style="132" customWidth="1"/>
    <col min="13296" max="13296" width="1.140625" style="132" customWidth="1"/>
    <col min="13297" max="13297" width="12.85546875" style="132" customWidth="1"/>
    <col min="13298" max="13298" width="1.140625" style="132" customWidth="1"/>
    <col min="13299" max="13300" width="12.85546875" style="132" customWidth="1"/>
    <col min="13301" max="13301" width="1.140625" style="132" customWidth="1"/>
    <col min="13302" max="13304" width="12.85546875" style="132" customWidth="1"/>
    <col min="13305" max="13305" width="0.85546875" style="132" customWidth="1"/>
    <col min="13306" max="13306" width="2.5703125" style="132" customWidth="1"/>
    <col min="13307" max="13307" width="1" style="132" customWidth="1"/>
    <col min="13308" max="13547" width="9.140625" style="132"/>
    <col min="13548" max="13548" width="1" style="132" customWidth="1"/>
    <col min="13549" max="13549" width="2.5703125" style="132" customWidth="1"/>
    <col min="13550" max="13550" width="2.42578125" style="132" customWidth="1"/>
    <col min="13551" max="13551" width="11.42578125" style="132" customWidth="1"/>
    <col min="13552" max="13552" width="1.140625" style="132" customWidth="1"/>
    <col min="13553" max="13553" width="12.85546875" style="132" customWidth="1"/>
    <col min="13554" max="13554" width="1.140625" style="132" customWidth="1"/>
    <col min="13555" max="13556" width="12.85546875" style="132" customWidth="1"/>
    <col min="13557" max="13557" width="1.140625" style="132" customWidth="1"/>
    <col min="13558" max="13560" width="12.85546875" style="132" customWidth="1"/>
    <col min="13561" max="13561" width="0.85546875" style="132" customWidth="1"/>
    <col min="13562" max="13562" width="2.5703125" style="132" customWidth="1"/>
    <col min="13563" max="13563" width="1" style="132" customWidth="1"/>
    <col min="13564" max="13803" width="9.140625" style="132"/>
    <col min="13804" max="13804" width="1" style="132" customWidth="1"/>
    <col min="13805" max="13805" width="2.5703125" style="132" customWidth="1"/>
    <col min="13806" max="13806" width="2.42578125" style="132" customWidth="1"/>
    <col min="13807" max="13807" width="11.42578125" style="132" customWidth="1"/>
    <col min="13808" max="13808" width="1.140625" style="132" customWidth="1"/>
    <col min="13809" max="13809" width="12.85546875" style="132" customWidth="1"/>
    <col min="13810" max="13810" width="1.140625" style="132" customWidth="1"/>
    <col min="13811" max="13812" width="12.85546875" style="132" customWidth="1"/>
    <col min="13813" max="13813" width="1.140625" style="132" customWidth="1"/>
    <col min="13814" max="13816" width="12.85546875" style="132" customWidth="1"/>
    <col min="13817" max="13817" width="0.85546875" style="132" customWidth="1"/>
    <col min="13818" max="13818" width="2.5703125" style="132" customWidth="1"/>
    <col min="13819" max="13819" width="1" style="132" customWidth="1"/>
    <col min="13820" max="14059" width="9.140625" style="132"/>
    <col min="14060" max="14060" width="1" style="132" customWidth="1"/>
    <col min="14061" max="14061" width="2.5703125" style="132" customWidth="1"/>
    <col min="14062" max="14062" width="2.42578125" style="132" customWidth="1"/>
    <col min="14063" max="14063" width="11.42578125" style="132" customWidth="1"/>
    <col min="14064" max="14064" width="1.140625" style="132" customWidth="1"/>
    <col min="14065" max="14065" width="12.85546875" style="132" customWidth="1"/>
    <col min="14066" max="14066" width="1.140625" style="132" customWidth="1"/>
    <col min="14067" max="14068" width="12.85546875" style="132" customWidth="1"/>
    <col min="14069" max="14069" width="1.140625" style="132" customWidth="1"/>
    <col min="14070" max="14072" width="12.85546875" style="132" customWidth="1"/>
    <col min="14073" max="14073" width="0.85546875" style="132" customWidth="1"/>
    <col min="14074" max="14074" width="2.5703125" style="132" customWidth="1"/>
    <col min="14075" max="14075" width="1" style="132" customWidth="1"/>
    <col min="14076" max="14315" width="9.140625" style="132"/>
    <col min="14316" max="14316" width="1" style="132" customWidth="1"/>
    <col min="14317" max="14317" width="2.5703125" style="132" customWidth="1"/>
    <col min="14318" max="14318" width="2.42578125" style="132" customWidth="1"/>
    <col min="14319" max="14319" width="11.42578125" style="132" customWidth="1"/>
    <col min="14320" max="14320" width="1.140625" style="132" customWidth="1"/>
    <col min="14321" max="14321" width="12.85546875" style="132" customWidth="1"/>
    <col min="14322" max="14322" width="1.140625" style="132" customWidth="1"/>
    <col min="14323" max="14324" width="12.85546875" style="132" customWidth="1"/>
    <col min="14325" max="14325" width="1.140625" style="132" customWidth="1"/>
    <col min="14326" max="14328" width="12.85546875" style="132" customWidth="1"/>
    <col min="14329" max="14329" width="0.85546875" style="132" customWidth="1"/>
    <col min="14330" max="14330" width="2.5703125" style="132" customWidth="1"/>
    <col min="14331" max="14331" width="1" style="132" customWidth="1"/>
    <col min="14332" max="14571" width="9.140625" style="132"/>
    <col min="14572" max="14572" width="1" style="132" customWidth="1"/>
    <col min="14573" max="14573" width="2.5703125" style="132" customWidth="1"/>
    <col min="14574" max="14574" width="2.42578125" style="132" customWidth="1"/>
    <col min="14575" max="14575" width="11.42578125" style="132" customWidth="1"/>
    <col min="14576" max="14576" width="1.140625" style="132" customWidth="1"/>
    <col min="14577" max="14577" width="12.85546875" style="132" customWidth="1"/>
    <col min="14578" max="14578" width="1.140625" style="132" customWidth="1"/>
    <col min="14579" max="14580" width="12.85546875" style="132" customWidth="1"/>
    <col min="14581" max="14581" width="1.140625" style="132" customWidth="1"/>
    <col min="14582" max="14584" width="12.85546875" style="132" customWidth="1"/>
    <col min="14585" max="14585" width="0.85546875" style="132" customWidth="1"/>
    <col min="14586" max="14586" width="2.5703125" style="132" customWidth="1"/>
    <col min="14587" max="14587" width="1" style="132" customWidth="1"/>
    <col min="14588" max="14827" width="9.140625" style="132"/>
    <col min="14828" max="14828" width="1" style="132" customWidth="1"/>
    <col min="14829" max="14829" width="2.5703125" style="132" customWidth="1"/>
    <col min="14830" max="14830" width="2.42578125" style="132" customWidth="1"/>
    <col min="14831" max="14831" width="11.42578125" style="132" customWidth="1"/>
    <col min="14832" max="14832" width="1.140625" style="132" customWidth="1"/>
    <col min="14833" max="14833" width="12.85546875" style="132" customWidth="1"/>
    <col min="14834" max="14834" width="1.140625" style="132" customWidth="1"/>
    <col min="14835" max="14836" width="12.85546875" style="132" customWidth="1"/>
    <col min="14837" max="14837" width="1.140625" style="132" customWidth="1"/>
    <col min="14838" max="14840" width="12.85546875" style="132" customWidth="1"/>
    <col min="14841" max="14841" width="0.85546875" style="132" customWidth="1"/>
    <col min="14842" max="14842" width="2.5703125" style="132" customWidth="1"/>
    <col min="14843" max="14843" width="1" style="132" customWidth="1"/>
    <col min="14844" max="15083" width="9.140625" style="132"/>
    <col min="15084" max="15084" width="1" style="132" customWidth="1"/>
    <col min="15085" max="15085" width="2.5703125" style="132" customWidth="1"/>
    <col min="15086" max="15086" width="2.42578125" style="132" customWidth="1"/>
    <col min="15087" max="15087" width="11.42578125" style="132" customWidth="1"/>
    <col min="15088" max="15088" width="1.140625" style="132" customWidth="1"/>
    <col min="15089" max="15089" width="12.85546875" style="132" customWidth="1"/>
    <col min="15090" max="15090" width="1.140625" style="132" customWidth="1"/>
    <col min="15091" max="15092" width="12.85546875" style="132" customWidth="1"/>
    <col min="15093" max="15093" width="1.140625" style="132" customWidth="1"/>
    <col min="15094" max="15096" width="12.85546875" style="132" customWidth="1"/>
    <col min="15097" max="15097" width="0.85546875" style="132" customWidth="1"/>
    <col min="15098" max="15098" width="2.5703125" style="132" customWidth="1"/>
    <col min="15099" max="15099" width="1" style="132" customWidth="1"/>
    <col min="15100" max="15339" width="9.140625" style="132"/>
    <col min="15340" max="15340" width="1" style="132" customWidth="1"/>
    <col min="15341" max="15341" width="2.5703125" style="132" customWidth="1"/>
    <col min="15342" max="15342" width="2.42578125" style="132" customWidth="1"/>
    <col min="15343" max="15343" width="11.42578125" style="132" customWidth="1"/>
    <col min="15344" max="15344" width="1.140625" style="132" customWidth="1"/>
    <col min="15345" max="15345" width="12.85546875" style="132" customWidth="1"/>
    <col min="15346" max="15346" width="1.140625" style="132" customWidth="1"/>
    <col min="15347" max="15348" width="12.85546875" style="132" customWidth="1"/>
    <col min="15349" max="15349" width="1.140625" style="132" customWidth="1"/>
    <col min="15350" max="15352" width="12.85546875" style="132" customWidth="1"/>
    <col min="15353" max="15353" width="0.85546875" style="132" customWidth="1"/>
    <col min="15354" max="15354" width="2.5703125" style="132" customWidth="1"/>
    <col min="15355" max="15355" width="1" style="132" customWidth="1"/>
    <col min="15356" max="15595" width="9.140625" style="132"/>
    <col min="15596" max="15596" width="1" style="132" customWidth="1"/>
    <col min="15597" max="15597" width="2.5703125" style="132" customWidth="1"/>
    <col min="15598" max="15598" width="2.42578125" style="132" customWidth="1"/>
    <col min="15599" max="15599" width="11.42578125" style="132" customWidth="1"/>
    <col min="15600" max="15600" width="1.140625" style="132" customWidth="1"/>
    <col min="15601" max="15601" width="12.85546875" style="132" customWidth="1"/>
    <col min="15602" max="15602" width="1.140625" style="132" customWidth="1"/>
    <col min="15603" max="15604" width="12.85546875" style="132" customWidth="1"/>
    <col min="15605" max="15605" width="1.140625" style="132" customWidth="1"/>
    <col min="15606" max="15608" width="12.85546875" style="132" customWidth="1"/>
    <col min="15609" max="15609" width="0.85546875" style="132" customWidth="1"/>
    <col min="15610" max="15610" width="2.5703125" style="132" customWidth="1"/>
    <col min="15611" max="15611" width="1" style="132" customWidth="1"/>
    <col min="15612" max="15851" width="9.140625" style="132"/>
    <col min="15852" max="15852" width="1" style="132" customWidth="1"/>
    <col min="15853" max="15853" width="2.5703125" style="132" customWidth="1"/>
    <col min="15854" max="15854" width="2.42578125" style="132" customWidth="1"/>
    <col min="15855" max="15855" width="11.42578125" style="132" customWidth="1"/>
    <col min="15856" max="15856" width="1.140625" style="132" customWidth="1"/>
    <col min="15857" max="15857" width="12.85546875" style="132" customWidth="1"/>
    <col min="15858" max="15858" width="1.140625" style="132" customWidth="1"/>
    <col min="15859" max="15860" width="12.85546875" style="132" customWidth="1"/>
    <col min="15861" max="15861" width="1.140625" style="132" customWidth="1"/>
    <col min="15862" max="15864" width="12.85546875" style="132" customWidth="1"/>
    <col min="15865" max="15865" width="0.85546875" style="132" customWidth="1"/>
    <col min="15866" max="15866" width="2.5703125" style="132" customWidth="1"/>
    <col min="15867" max="15867" width="1" style="132" customWidth="1"/>
    <col min="15868" max="16107" width="9.140625" style="132"/>
    <col min="16108" max="16108" width="1" style="132" customWidth="1"/>
    <col min="16109" max="16109" width="2.5703125" style="132" customWidth="1"/>
    <col min="16110" max="16110" width="2.42578125" style="132" customWidth="1"/>
    <col min="16111" max="16111" width="11.42578125" style="132" customWidth="1"/>
    <col min="16112" max="16112" width="1.140625" style="132" customWidth="1"/>
    <col min="16113" max="16113" width="12.85546875" style="132" customWidth="1"/>
    <col min="16114" max="16114" width="1.140625" style="132" customWidth="1"/>
    <col min="16115" max="16116" width="12.85546875" style="132" customWidth="1"/>
    <col min="16117" max="16117" width="1.140625" style="132" customWidth="1"/>
    <col min="16118" max="16120" width="12.85546875" style="132" customWidth="1"/>
    <col min="16121" max="16121" width="0.85546875" style="132" customWidth="1"/>
    <col min="16122" max="16122" width="2.5703125" style="132" customWidth="1"/>
    <col min="16123" max="16123" width="1" style="132" customWidth="1"/>
    <col min="16124" max="16384" width="9.140625" style="132"/>
  </cols>
  <sheetData>
    <row r="1" spans="1:16" ht="13.5" customHeight="1">
      <c r="A1" s="134"/>
      <c r="B1" s="1265"/>
      <c r="C1" s="1266" t="s">
        <v>510</v>
      </c>
      <c r="D1" s="1267"/>
      <c r="E1" s="134"/>
      <c r="F1" s="134"/>
      <c r="G1" s="134"/>
      <c r="H1" s="134"/>
      <c r="I1" s="1268"/>
      <c r="J1" s="134"/>
      <c r="K1" s="134"/>
      <c r="L1" s="131"/>
    </row>
    <row r="2" spans="1:16" ht="6" customHeight="1">
      <c r="A2" s="425"/>
      <c r="B2" s="1269"/>
      <c r="C2" s="1270"/>
      <c r="D2" s="1270"/>
      <c r="E2" s="1271"/>
      <c r="F2" s="1271"/>
      <c r="G2" s="1271"/>
      <c r="H2" s="1271"/>
      <c r="I2" s="1272"/>
      <c r="J2" s="1200"/>
      <c r="K2" s="424"/>
      <c r="L2" s="131"/>
    </row>
    <row r="3" spans="1:16" ht="6" customHeight="1" thickBot="1">
      <c r="A3" s="425"/>
      <c r="B3" s="425"/>
      <c r="C3" s="134"/>
      <c r="D3" s="134"/>
      <c r="E3" s="134"/>
      <c r="F3" s="134"/>
      <c r="G3" s="134"/>
      <c r="H3" s="134"/>
      <c r="I3" s="134"/>
      <c r="J3" s="134"/>
      <c r="K3" s="426"/>
      <c r="L3" s="131"/>
    </row>
    <row r="4" spans="1:16" s="136" customFormat="1" ht="13.5" customHeight="1" thickBot="1">
      <c r="A4" s="474"/>
      <c r="B4" s="425"/>
      <c r="C4" s="1645" t="s">
        <v>511</v>
      </c>
      <c r="D4" s="1646"/>
      <c r="E4" s="1646"/>
      <c r="F4" s="1646"/>
      <c r="G4" s="1646"/>
      <c r="H4" s="1646"/>
      <c r="I4" s="1646"/>
      <c r="J4" s="1647"/>
      <c r="K4" s="426"/>
      <c r="L4" s="135"/>
      <c r="M4" s="264"/>
    </row>
    <row r="5" spans="1:16" ht="15.75" customHeight="1">
      <c r="A5" s="425"/>
      <c r="B5" s="425"/>
      <c r="C5" s="1273" t="s">
        <v>71</v>
      </c>
      <c r="D5" s="137"/>
      <c r="E5" s="137"/>
      <c r="F5" s="137"/>
      <c r="G5" s="137"/>
      <c r="H5" s="137"/>
      <c r="I5" s="137"/>
      <c r="J5" s="1274"/>
      <c r="K5" s="426"/>
      <c r="L5" s="131"/>
    </row>
    <row r="6" spans="1:16" ht="12" customHeight="1">
      <c r="A6" s="425"/>
      <c r="B6" s="425"/>
      <c r="C6" s="137"/>
      <c r="D6" s="137"/>
      <c r="E6" s="1275"/>
      <c r="F6" s="1275"/>
      <c r="G6" s="1275"/>
      <c r="H6" s="1275"/>
      <c r="I6" s="1275"/>
      <c r="J6" s="1276"/>
      <c r="K6" s="426"/>
      <c r="L6" s="131"/>
    </row>
    <row r="7" spans="1:16" ht="24" customHeight="1">
      <c r="A7" s="425"/>
      <c r="B7" s="425"/>
      <c r="C7" s="1648" t="s">
        <v>598</v>
      </c>
      <c r="D7" s="1649"/>
      <c r="E7" s="1228" t="s">
        <v>70</v>
      </c>
      <c r="F7" s="1228" t="s">
        <v>512</v>
      </c>
      <c r="G7" s="138" t="s">
        <v>513</v>
      </c>
      <c r="H7" s="138" t="s">
        <v>514</v>
      </c>
      <c r="I7" s="138"/>
      <c r="J7" s="1277"/>
      <c r="K7" s="427"/>
      <c r="L7" s="139"/>
    </row>
    <row r="8" spans="1:16" s="1283" customFormat="1" ht="3" customHeight="1">
      <c r="A8" s="1278"/>
      <c r="B8" s="425"/>
      <c r="C8" s="140"/>
      <c r="D8" s="1279"/>
      <c r="E8" s="1280"/>
      <c r="F8" s="141"/>
      <c r="G8" s="1279"/>
      <c r="H8" s="1279"/>
      <c r="I8" s="1279"/>
      <c r="J8" s="1279"/>
      <c r="K8" s="1281"/>
      <c r="L8" s="1282"/>
      <c r="M8" s="264"/>
    </row>
    <row r="9" spans="1:16" s="145" customFormat="1" ht="12.75" customHeight="1">
      <c r="A9" s="475"/>
      <c r="B9" s="425"/>
      <c r="C9" s="143" t="s">
        <v>213</v>
      </c>
      <c r="D9" s="959" t="s">
        <v>213</v>
      </c>
      <c r="E9" s="1197">
        <v>5.0999999999999996</v>
      </c>
      <c r="F9" s="1197">
        <v>7.4</v>
      </c>
      <c r="G9" s="1197">
        <v>5.3</v>
      </c>
      <c r="H9" s="1197">
        <v>4.8</v>
      </c>
      <c r="I9" s="144">
        <f>+H9/G9</f>
        <v>0.90566037735849059</v>
      </c>
      <c r="J9" s="1284"/>
      <c r="K9" s="428"/>
      <c r="L9" s="142"/>
      <c r="M9" s="264"/>
    </row>
    <row r="10" spans="1:16" ht="12.75" customHeight="1">
      <c r="A10" s="425"/>
      <c r="B10" s="425"/>
      <c r="C10" s="143" t="s">
        <v>214</v>
      </c>
      <c r="D10" s="959" t="s">
        <v>214</v>
      </c>
      <c r="E10" s="1197">
        <v>4.9000000000000004</v>
      </c>
      <c r="F10" s="1197">
        <v>8.9</v>
      </c>
      <c r="G10" s="1197">
        <v>4.7</v>
      </c>
      <c r="H10" s="1197">
        <v>5</v>
      </c>
      <c r="I10" s="144">
        <f t="shared" ref="I10:I39" si="0">+H10/G10</f>
        <v>1.0638297872340425</v>
      </c>
      <c r="J10" s="1284"/>
      <c r="K10" s="429"/>
      <c r="L10" s="133"/>
      <c r="P10" s="145"/>
    </row>
    <row r="11" spans="1:16" ht="12.75" customHeight="1">
      <c r="A11" s="425"/>
      <c r="B11" s="425"/>
      <c r="C11" s="143" t="s">
        <v>215</v>
      </c>
      <c r="D11" s="959" t="s">
        <v>215</v>
      </c>
      <c r="E11" s="1197">
        <v>8.4</v>
      </c>
      <c r="F11" s="1197">
        <v>23.1</v>
      </c>
      <c r="G11" s="1197">
        <v>8.8000000000000007</v>
      </c>
      <c r="H11" s="1197">
        <v>7.9</v>
      </c>
      <c r="I11" s="144">
        <f t="shared" si="0"/>
        <v>0.89772727272727271</v>
      </c>
      <c r="J11" s="1284"/>
      <c r="K11" s="429"/>
      <c r="L11" s="133"/>
      <c r="P11" s="145"/>
    </row>
    <row r="12" spans="1:16" ht="12.75" customHeight="1">
      <c r="A12" s="425"/>
      <c r="B12" s="425"/>
      <c r="C12" s="143" t="s">
        <v>474</v>
      </c>
      <c r="D12" s="959" t="s">
        <v>474</v>
      </c>
      <c r="E12" s="1197">
        <v>17.5</v>
      </c>
      <c r="F12" s="1197">
        <v>40.799999999999997</v>
      </c>
      <c r="G12" s="1197">
        <v>18.399999999999999</v>
      </c>
      <c r="H12" s="1197">
        <v>16.600000000000001</v>
      </c>
      <c r="I12" s="144">
        <f t="shared" si="0"/>
        <v>0.90217391304347838</v>
      </c>
      <c r="J12" s="1284"/>
      <c r="K12" s="429"/>
      <c r="L12" s="133"/>
      <c r="O12" s="935"/>
      <c r="P12" s="145"/>
    </row>
    <row r="13" spans="1:16" ht="12.75" customHeight="1">
      <c r="A13" s="425"/>
      <c r="B13" s="425"/>
      <c r="C13" s="143"/>
      <c r="D13" s="959" t="s">
        <v>482</v>
      </c>
      <c r="E13" s="1197">
        <v>18.600000000000001</v>
      </c>
      <c r="F13" s="1197">
        <v>49.2</v>
      </c>
      <c r="G13" s="1197">
        <v>19.8</v>
      </c>
      <c r="H13" s="1197">
        <v>17.2</v>
      </c>
      <c r="I13" s="144">
        <f t="shared" si="0"/>
        <v>0.86868686868686862</v>
      </c>
      <c r="J13" s="1284"/>
      <c r="K13" s="429"/>
      <c r="L13" s="133"/>
      <c r="O13" s="935"/>
    </row>
    <row r="14" spans="1:16" ht="12.75" customHeight="1">
      <c r="A14" s="425"/>
      <c r="B14" s="425"/>
      <c r="C14" s="143" t="s">
        <v>216</v>
      </c>
      <c r="D14" s="959" t="s">
        <v>216</v>
      </c>
      <c r="E14" s="1197">
        <v>13.8</v>
      </c>
      <c r="F14" s="1197">
        <v>32.6</v>
      </c>
      <c r="G14" s="1197">
        <v>13.8</v>
      </c>
      <c r="H14" s="1197">
        <v>13.8</v>
      </c>
      <c r="I14" s="144">
        <f t="shared" si="0"/>
        <v>1</v>
      </c>
      <c r="J14" s="1284"/>
      <c r="K14" s="429"/>
      <c r="L14" s="133"/>
      <c r="O14" s="935"/>
    </row>
    <row r="15" spans="1:16" ht="12.75" customHeight="1">
      <c r="A15" s="425"/>
      <c r="B15" s="425"/>
      <c r="C15" s="143" t="s">
        <v>475</v>
      </c>
      <c r="D15" s="959" t="s">
        <v>483</v>
      </c>
      <c r="E15" s="1197">
        <v>10.1</v>
      </c>
      <c r="F15" s="1197">
        <v>23.3</v>
      </c>
      <c r="G15" s="1197">
        <v>8.9</v>
      </c>
      <c r="H15" s="1197">
        <v>11.6</v>
      </c>
      <c r="I15" s="144">
        <f t="shared" si="0"/>
        <v>1.3033707865168538</v>
      </c>
      <c r="J15" s="1284"/>
      <c r="K15" s="429"/>
      <c r="L15" s="133"/>
      <c r="P15" s="145"/>
    </row>
    <row r="16" spans="1:16" ht="12.75" customHeight="1">
      <c r="A16" s="425"/>
      <c r="B16" s="425"/>
      <c r="C16" s="143" t="s">
        <v>217</v>
      </c>
      <c r="D16" s="959" t="s">
        <v>217</v>
      </c>
      <c r="E16" s="1197">
        <v>25.8</v>
      </c>
      <c r="F16" s="1197">
        <v>54.3</v>
      </c>
      <c r="G16" s="1197">
        <v>25</v>
      </c>
      <c r="H16" s="1197">
        <v>26.7</v>
      </c>
      <c r="I16" s="144">
        <f t="shared" si="0"/>
        <v>1.0680000000000001</v>
      </c>
      <c r="J16" s="1284"/>
      <c r="K16" s="429"/>
      <c r="L16" s="133"/>
      <c r="P16" s="145"/>
    </row>
    <row r="17" spans="1:16" ht="12.75" customHeight="1">
      <c r="A17" s="425"/>
      <c r="B17" s="425"/>
      <c r="C17" s="143" t="s">
        <v>476</v>
      </c>
      <c r="D17" s="959" t="s">
        <v>476</v>
      </c>
      <c r="E17" s="1197">
        <v>9.3000000000000007</v>
      </c>
      <c r="F17" s="1197">
        <v>22.7</v>
      </c>
      <c r="G17" s="1197">
        <v>9.8000000000000007</v>
      </c>
      <c r="H17" s="1197">
        <v>8.9</v>
      </c>
      <c r="I17" s="144">
        <f t="shared" si="0"/>
        <v>0.90816326530612246</v>
      </c>
      <c r="J17" s="1284"/>
      <c r="K17" s="429"/>
      <c r="L17" s="133"/>
      <c r="P17" s="145"/>
    </row>
    <row r="18" spans="1:16" ht="12.75" customHeight="1">
      <c r="A18" s="425"/>
      <c r="B18" s="425"/>
      <c r="C18" s="143" t="s">
        <v>218</v>
      </c>
      <c r="D18" s="959" t="s">
        <v>218</v>
      </c>
      <c r="E18" s="1197">
        <v>8.4</v>
      </c>
      <c r="F18" s="1197">
        <v>19.399999999999999</v>
      </c>
      <c r="G18" s="1197">
        <v>8.9</v>
      </c>
      <c r="H18" s="1197">
        <v>7.9</v>
      </c>
      <c r="I18" s="144">
        <f t="shared" si="0"/>
        <v>0.88764044943820231</v>
      </c>
      <c r="J18" s="1284"/>
      <c r="K18" s="429"/>
      <c r="L18" s="133"/>
    </row>
    <row r="19" spans="1:16" ht="12.75" customHeight="1">
      <c r="A19" s="425"/>
      <c r="B19" s="425"/>
      <c r="C19" s="143" t="s">
        <v>219</v>
      </c>
      <c r="D19" s="959" t="s">
        <v>219</v>
      </c>
      <c r="E19" s="1197">
        <v>10.8</v>
      </c>
      <c r="F19" s="1197">
        <v>25.6</v>
      </c>
      <c r="G19" s="1197">
        <v>10.9</v>
      </c>
      <c r="H19" s="1197">
        <v>10.7</v>
      </c>
      <c r="I19" s="144">
        <f t="shared" si="0"/>
        <v>0.98165137614678888</v>
      </c>
      <c r="J19" s="1284"/>
      <c r="K19" s="429"/>
      <c r="L19" s="133"/>
    </row>
    <row r="20" spans="1:16" s="147" customFormat="1" ht="12.75" customHeight="1">
      <c r="A20" s="476"/>
      <c r="B20" s="425"/>
      <c r="C20" s="143" t="s">
        <v>431</v>
      </c>
      <c r="D20" s="959" t="s">
        <v>477</v>
      </c>
      <c r="E20" s="1197">
        <v>27.8</v>
      </c>
      <c r="F20" s="1197">
        <v>59.2</v>
      </c>
      <c r="G20" s="1197">
        <v>24.7</v>
      </c>
      <c r="H20" s="1197">
        <v>32.1</v>
      </c>
      <c r="I20" s="144">
        <f t="shared" si="0"/>
        <v>1.299595141700405</v>
      </c>
      <c r="J20" s="1285"/>
      <c r="K20" s="430"/>
      <c r="L20" s="146"/>
      <c r="M20" s="264"/>
    </row>
    <row r="21" spans="1:16" ht="12.75" customHeight="1">
      <c r="A21" s="425"/>
      <c r="B21" s="425"/>
      <c r="C21" s="143" t="s">
        <v>220</v>
      </c>
      <c r="D21" s="959" t="s">
        <v>484</v>
      </c>
      <c r="E21" s="1197">
        <v>7</v>
      </c>
      <c r="F21" s="1197">
        <v>11.3</v>
      </c>
      <c r="G21" s="1197">
        <v>7.4</v>
      </c>
      <c r="H21" s="1197">
        <v>6.6</v>
      </c>
      <c r="I21" s="144">
        <f>+H21/G21</f>
        <v>0.89189189189189177</v>
      </c>
      <c r="J21" s="1284"/>
      <c r="K21" s="429"/>
      <c r="L21" s="133"/>
    </row>
    <row r="22" spans="1:16" s="149" customFormat="1" ht="12.75" customHeight="1">
      <c r="A22" s="477"/>
      <c r="B22" s="425"/>
      <c r="C22" s="143" t="s">
        <v>221</v>
      </c>
      <c r="D22" s="959" t="s">
        <v>221</v>
      </c>
      <c r="E22" s="1197">
        <v>12.1</v>
      </c>
      <c r="F22" s="1197">
        <v>24.6</v>
      </c>
      <c r="G22" s="1197">
        <v>14</v>
      </c>
      <c r="H22" s="1197">
        <v>9.8000000000000007</v>
      </c>
      <c r="I22" s="144">
        <f t="shared" si="0"/>
        <v>0.70000000000000007</v>
      </c>
      <c r="J22" s="1285"/>
      <c r="K22" s="431"/>
      <c r="L22" s="148"/>
      <c r="M22" s="264"/>
    </row>
    <row r="23" spans="1:16" s="151" customFormat="1" ht="12.75" customHeight="1">
      <c r="A23" s="432"/>
      <c r="B23" s="432"/>
      <c r="C23" s="143" t="s">
        <v>222</v>
      </c>
      <c r="D23" s="959" t="s">
        <v>222</v>
      </c>
      <c r="E23" s="1197">
        <v>12.7</v>
      </c>
      <c r="F23" s="1197">
        <v>41.6</v>
      </c>
      <c r="G23" s="1197">
        <v>12</v>
      </c>
      <c r="H23" s="1197">
        <v>13.6</v>
      </c>
      <c r="I23" s="144">
        <f t="shared" si="0"/>
        <v>1.1333333333333333</v>
      </c>
      <c r="J23" s="1284"/>
      <c r="K23" s="429"/>
      <c r="L23" s="150"/>
      <c r="M23" s="264"/>
    </row>
    <row r="24" spans="1:16" ht="12.75" customHeight="1">
      <c r="A24" s="425"/>
      <c r="B24" s="425"/>
      <c r="C24" s="143" t="s">
        <v>223</v>
      </c>
      <c r="D24" s="959" t="s">
        <v>223</v>
      </c>
      <c r="E24" s="1197">
        <v>6.2</v>
      </c>
      <c r="F24" s="1197">
        <v>20.3</v>
      </c>
      <c r="G24" s="1197">
        <v>5.6</v>
      </c>
      <c r="H24" s="1197">
        <v>6.8</v>
      </c>
      <c r="I24" s="144">
        <f t="shared" si="0"/>
        <v>1.2142857142857144</v>
      </c>
      <c r="J24" s="1284"/>
      <c r="K24" s="429"/>
      <c r="L24" s="133"/>
    </row>
    <row r="25" spans="1:16" ht="12.75" customHeight="1">
      <c r="A25" s="425"/>
      <c r="B25" s="425"/>
      <c r="C25" s="143" t="s">
        <v>224</v>
      </c>
      <c r="D25" s="959" t="s">
        <v>224</v>
      </c>
      <c r="E25" s="1197">
        <v>6.7</v>
      </c>
      <c r="F25" s="1197">
        <v>15</v>
      </c>
      <c r="G25" s="1197">
        <v>6.9</v>
      </c>
      <c r="H25" s="1197">
        <v>6.4</v>
      </c>
      <c r="I25" s="144">
        <f t="shared" si="0"/>
        <v>0.92753623188405798</v>
      </c>
      <c r="J25" s="1284"/>
      <c r="K25" s="429"/>
      <c r="L25" s="133"/>
    </row>
    <row r="26" spans="1:16" s="153" customFormat="1" ht="12.75" customHeight="1">
      <c r="A26" s="433"/>
      <c r="B26" s="433"/>
      <c r="C26" s="140" t="s">
        <v>75</v>
      </c>
      <c r="D26" s="1288" t="s">
        <v>75</v>
      </c>
      <c r="E26" s="1289">
        <v>15.4</v>
      </c>
      <c r="F26" s="1289">
        <v>36.299999999999997</v>
      </c>
      <c r="G26" s="1289">
        <v>15.3</v>
      </c>
      <c r="H26" s="1289">
        <v>15.5</v>
      </c>
      <c r="I26" s="1290">
        <f t="shared" si="0"/>
        <v>1.0130718954248366</v>
      </c>
      <c r="J26" s="1285"/>
      <c r="K26" s="434"/>
      <c r="L26" s="152"/>
      <c r="M26" s="264"/>
    </row>
    <row r="27" spans="1:16" s="155" customFormat="1" ht="12.75" customHeight="1">
      <c r="A27" s="435"/>
      <c r="B27" s="478"/>
      <c r="C27" s="482" t="s">
        <v>225</v>
      </c>
      <c r="D27" s="960" t="s">
        <v>225</v>
      </c>
      <c r="E27" s="1198">
        <v>12</v>
      </c>
      <c r="F27" s="1198">
        <v>23.8</v>
      </c>
      <c r="G27" s="1198">
        <v>11.8</v>
      </c>
      <c r="H27" s="1198">
        <v>12.1</v>
      </c>
      <c r="I27" s="1286">
        <f t="shared" si="0"/>
        <v>1.0254237288135593</v>
      </c>
      <c r="J27" s="1287"/>
      <c r="K27" s="436"/>
      <c r="L27" s="154"/>
      <c r="M27" s="264"/>
    </row>
    <row r="28" spans="1:16" ht="12.75" customHeight="1">
      <c r="A28" s="425"/>
      <c r="B28" s="425"/>
      <c r="C28" s="143" t="s">
        <v>226</v>
      </c>
      <c r="D28" s="959" t="s">
        <v>226</v>
      </c>
      <c r="E28" s="1197">
        <v>13.1</v>
      </c>
      <c r="F28" s="1197">
        <v>29.4</v>
      </c>
      <c r="G28" s="1197">
        <v>13.5</v>
      </c>
      <c r="H28" s="1197">
        <v>12.5</v>
      </c>
      <c r="I28" s="144">
        <f t="shared" si="0"/>
        <v>0.92592592592592593</v>
      </c>
      <c r="J28" s="1284"/>
      <c r="K28" s="429"/>
      <c r="L28" s="133"/>
    </row>
    <row r="29" spans="1:16" ht="12.75" customHeight="1">
      <c r="A29" s="425"/>
      <c r="B29" s="425"/>
      <c r="C29" s="143" t="s">
        <v>227</v>
      </c>
      <c r="D29" s="959" t="s">
        <v>227</v>
      </c>
      <c r="E29" s="1197">
        <v>6.9</v>
      </c>
      <c r="F29" s="1197">
        <v>12.9</v>
      </c>
      <c r="G29" s="1197">
        <v>6.4</v>
      </c>
      <c r="H29" s="1197">
        <v>7.3</v>
      </c>
      <c r="I29" s="144">
        <f t="shared" si="0"/>
        <v>1.140625</v>
      </c>
      <c r="J29" s="1284"/>
      <c r="K29" s="429"/>
      <c r="L29" s="133"/>
    </row>
    <row r="30" spans="1:16" ht="12.75" customHeight="1">
      <c r="A30" s="425"/>
      <c r="B30" s="425"/>
      <c r="C30" s="143" t="s">
        <v>433</v>
      </c>
      <c r="D30" s="959" t="s">
        <v>479</v>
      </c>
      <c r="E30" s="1197">
        <v>9.3000000000000007</v>
      </c>
      <c r="F30" s="1197">
        <v>24.6</v>
      </c>
      <c r="G30" s="1197">
        <v>9.1999999999999993</v>
      </c>
      <c r="H30" s="1197">
        <v>9.5</v>
      </c>
      <c r="I30" s="144">
        <f t="shared" si="0"/>
        <v>1.0326086956521741</v>
      </c>
      <c r="J30" s="1284"/>
      <c r="K30" s="429"/>
      <c r="L30" s="133"/>
    </row>
    <row r="31" spans="1:16" ht="12.75" customHeight="1">
      <c r="A31" s="425"/>
      <c r="B31" s="425"/>
      <c r="C31" s="143" t="s">
        <v>418</v>
      </c>
      <c r="D31" s="959" t="s">
        <v>480</v>
      </c>
      <c r="E31" s="1197" t="s">
        <v>578</v>
      </c>
      <c r="F31" s="1197" t="s">
        <v>578</v>
      </c>
      <c r="G31" s="1197" t="s">
        <v>578</v>
      </c>
      <c r="H31" s="1197" t="s">
        <v>578</v>
      </c>
      <c r="I31" s="144" t="s">
        <v>578</v>
      </c>
      <c r="J31" s="1284"/>
      <c r="K31" s="429"/>
      <c r="L31" s="133"/>
    </row>
    <row r="32" spans="1:16" ht="12.75" customHeight="1">
      <c r="A32" s="425"/>
      <c r="B32" s="425"/>
      <c r="C32" s="143" t="s">
        <v>280</v>
      </c>
      <c r="D32" s="959" t="s">
        <v>485</v>
      </c>
      <c r="E32" s="1197">
        <v>11.4</v>
      </c>
      <c r="F32" s="1197">
        <v>21.8</v>
      </c>
      <c r="G32" s="1197">
        <v>12.8</v>
      </c>
      <c r="H32" s="1197">
        <v>10</v>
      </c>
      <c r="I32" s="144">
        <f t="shared" si="0"/>
        <v>0.78125</v>
      </c>
      <c r="J32" s="1284"/>
      <c r="K32" s="429"/>
      <c r="L32" s="133"/>
    </row>
    <row r="33" spans="1:13" s="158" customFormat="1" ht="12.75" customHeight="1">
      <c r="A33" s="479"/>
      <c r="B33" s="425"/>
      <c r="C33" s="143" t="s">
        <v>228</v>
      </c>
      <c r="D33" s="959" t="s">
        <v>228</v>
      </c>
      <c r="E33" s="1197">
        <v>10.1</v>
      </c>
      <c r="F33" s="1197">
        <v>27.4</v>
      </c>
      <c r="G33" s="1197">
        <v>9.4</v>
      </c>
      <c r="H33" s="1197">
        <v>11</v>
      </c>
      <c r="I33" s="144">
        <f t="shared" si="0"/>
        <v>1.1702127659574468</v>
      </c>
      <c r="J33" s="1284"/>
      <c r="K33" s="437"/>
      <c r="L33" s="156"/>
      <c r="M33" s="264"/>
    </row>
    <row r="34" spans="1:13" ht="12.75" customHeight="1">
      <c r="A34" s="425"/>
      <c r="B34" s="425"/>
      <c r="C34" s="143" t="s">
        <v>432</v>
      </c>
      <c r="D34" s="959" t="s">
        <v>478</v>
      </c>
      <c r="E34" s="1197">
        <v>7.2</v>
      </c>
      <c r="F34" s="1197">
        <v>20.100000000000001</v>
      </c>
      <c r="G34" s="1197">
        <v>7.5</v>
      </c>
      <c r="H34" s="1197">
        <v>6.7</v>
      </c>
      <c r="I34" s="144">
        <f t="shared" si="0"/>
        <v>0.89333333333333331</v>
      </c>
      <c r="J34" s="1284"/>
      <c r="K34" s="429"/>
      <c r="L34" s="133"/>
    </row>
    <row r="35" spans="1:13" ht="12.75" customHeight="1">
      <c r="A35" s="425"/>
      <c r="B35" s="425"/>
      <c r="C35" s="143" t="s">
        <v>229</v>
      </c>
      <c r="D35" s="959" t="s">
        <v>229</v>
      </c>
      <c r="E35" s="1197">
        <v>6.7</v>
      </c>
      <c r="F35" s="1197">
        <v>18.8</v>
      </c>
      <c r="G35" s="1197">
        <v>5.7</v>
      </c>
      <c r="H35" s="1197">
        <v>8.1</v>
      </c>
      <c r="I35" s="144">
        <f t="shared" si="0"/>
        <v>1.4210526315789473</v>
      </c>
      <c r="J35" s="1284"/>
      <c r="K35" s="429"/>
      <c r="L35" s="133"/>
    </row>
    <row r="36" spans="1:13" s="149" customFormat="1" ht="12.75" customHeight="1">
      <c r="A36" s="477"/>
      <c r="B36" s="425"/>
      <c r="C36" s="143" t="s">
        <v>481</v>
      </c>
      <c r="D36" s="959" t="s">
        <v>481</v>
      </c>
      <c r="E36" s="1197">
        <v>7.1</v>
      </c>
      <c r="F36" s="1197" t="s">
        <v>578</v>
      </c>
      <c r="G36" s="1197">
        <v>7.7</v>
      </c>
      <c r="H36" s="1197">
        <v>6.4</v>
      </c>
      <c r="I36" s="144">
        <f t="shared" si="0"/>
        <v>0.83116883116883122</v>
      </c>
      <c r="J36" s="1285"/>
      <c r="K36" s="431"/>
      <c r="L36" s="148"/>
      <c r="M36" s="264"/>
    </row>
    <row r="37" spans="1:13" ht="12.75" customHeight="1">
      <c r="A37" s="425"/>
      <c r="B37" s="425"/>
      <c r="C37" s="143" t="s">
        <v>230</v>
      </c>
      <c r="D37" s="959" t="s">
        <v>230</v>
      </c>
      <c r="E37" s="1197">
        <v>8</v>
      </c>
      <c r="F37" s="1197">
        <v>22.6</v>
      </c>
      <c r="G37" s="1197">
        <v>8.1</v>
      </c>
      <c r="H37" s="1197">
        <v>7.8</v>
      </c>
      <c r="I37" s="144">
        <f t="shared" si="0"/>
        <v>0.96296296296296302</v>
      </c>
      <c r="J37" s="1284"/>
      <c r="K37" s="429"/>
      <c r="L37" s="133"/>
    </row>
    <row r="38" spans="1:13" s="155" customFormat="1" ht="12.75" customHeight="1">
      <c r="A38" s="435"/>
      <c r="B38" s="480"/>
      <c r="C38" s="482" t="s">
        <v>231</v>
      </c>
      <c r="D38" s="960" t="s">
        <v>486</v>
      </c>
      <c r="E38" s="1198">
        <v>10.7</v>
      </c>
      <c r="F38" s="1198">
        <v>23.2</v>
      </c>
      <c r="G38" s="1198">
        <v>10.7</v>
      </c>
      <c r="H38" s="1198">
        <v>10.8</v>
      </c>
      <c r="I38" s="1286">
        <f t="shared" si="0"/>
        <v>1.0093457943925235</v>
      </c>
      <c r="J38" s="1287"/>
      <c r="K38" s="436"/>
      <c r="L38" s="154"/>
      <c r="M38" s="264"/>
    </row>
    <row r="39" spans="1:13" ht="23.25" customHeight="1">
      <c r="A39" s="425"/>
      <c r="B39" s="425"/>
      <c r="C39" s="143" t="s">
        <v>515</v>
      </c>
      <c r="D39" s="961" t="s">
        <v>515</v>
      </c>
      <c r="E39" s="1197">
        <v>6.7</v>
      </c>
      <c r="F39" s="1197">
        <v>13.5</v>
      </c>
      <c r="G39" s="1197">
        <v>6.8</v>
      </c>
      <c r="H39" s="1197">
        <v>6.5</v>
      </c>
      <c r="I39" s="144">
        <f t="shared" si="0"/>
        <v>0.95588235294117652</v>
      </c>
      <c r="J39" s="1284"/>
      <c r="K39" s="429"/>
      <c r="L39" s="133"/>
    </row>
    <row r="40" spans="1:13" s="164" customFormat="1" ht="12" customHeight="1">
      <c r="A40" s="481"/>
      <c r="B40" s="425"/>
      <c r="C40" s="159"/>
      <c r="D40" s="160"/>
      <c r="E40" s="161"/>
      <c r="F40" s="161"/>
      <c r="G40" s="162"/>
      <c r="H40" s="162"/>
      <c r="I40" s="162"/>
      <c r="J40" s="162"/>
      <c r="K40" s="438"/>
      <c r="L40" s="163"/>
      <c r="M40" s="264"/>
    </row>
    <row r="41" spans="1:13" ht="17.25" customHeight="1">
      <c r="A41" s="425"/>
      <c r="B41" s="425"/>
      <c r="C41" s="143"/>
      <c r="D41" s="143"/>
      <c r="E41" s="141"/>
      <c r="F41" s="1644"/>
      <c r="G41" s="1644"/>
      <c r="H41" s="1644"/>
      <c r="I41" s="1644"/>
      <c r="J41" s="1644"/>
      <c r="K41" s="439"/>
      <c r="L41" s="131"/>
    </row>
    <row r="42" spans="1:13" ht="17.25" customHeight="1">
      <c r="A42" s="425"/>
      <c r="B42" s="425"/>
      <c r="C42" s="143"/>
      <c r="D42" s="143"/>
      <c r="E42" s="141"/>
      <c r="F42" s="1644"/>
      <c r="G42" s="1644"/>
      <c r="H42" s="1644"/>
      <c r="I42" s="1644"/>
      <c r="J42" s="1644"/>
      <c r="K42" s="439"/>
      <c r="L42" s="131"/>
    </row>
    <row r="43" spans="1:13" ht="17.25" customHeight="1">
      <c r="A43" s="425"/>
      <c r="B43" s="425"/>
      <c r="C43" s="143"/>
      <c r="D43" s="143"/>
      <c r="E43" s="141"/>
      <c r="F43" s="1644"/>
      <c r="G43" s="1644"/>
      <c r="H43" s="1644"/>
      <c r="I43" s="1644"/>
      <c r="J43" s="1644"/>
      <c r="K43" s="439"/>
      <c r="L43" s="131"/>
    </row>
    <row r="44" spans="1:13" ht="17.25" customHeight="1">
      <c r="A44" s="425"/>
      <c r="B44" s="425"/>
      <c r="C44" s="143"/>
      <c r="D44" s="143"/>
      <c r="E44" s="141"/>
      <c r="F44" s="1644"/>
      <c r="G44" s="1644"/>
      <c r="H44" s="1644"/>
      <c r="I44" s="1644"/>
      <c r="J44" s="1644"/>
      <c r="K44" s="439"/>
      <c r="L44" s="131"/>
    </row>
    <row r="45" spans="1:13" ht="17.25" customHeight="1">
      <c r="A45" s="425"/>
      <c r="B45" s="425"/>
      <c r="C45" s="143"/>
      <c r="D45" s="143"/>
      <c r="E45" s="141"/>
      <c r="F45" s="1644"/>
      <c r="G45" s="1644"/>
      <c r="H45" s="1644"/>
      <c r="I45" s="1644"/>
      <c r="J45" s="1644"/>
      <c r="K45" s="439"/>
      <c r="L45" s="131"/>
    </row>
    <row r="46" spans="1:13" ht="17.25" customHeight="1">
      <c r="A46" s="425"/>
      <c r="B46" s="425"/>
      <c r="C46" s="143"/>
      <c r="D46" s="143"/>
      <c r="E46" s="141"/>
      <c r="F46" s="1644"/>
      <c r="G46" s="1644"/>
      <c r="H46" s="1644"/>
      <c r="I46" s="1644"/>
      <c r="J46" s="1644"/>
      <c r="K46" s="439"/>
      <c r="L46" s="131"/>
    </row>
    <row r="47" spans="1:13" ht="17.25" customHeight="1">
      <c r="A47" s="425"/>
      <c r="B47" s="425"/>
      <c r="C47" s="143"/>
      <c r="D47" s="143"/>
      <c r="E47" s="141"/>
      <c r="F47" s="1644"/>
      <c r="G47" s="1644"/>
      <c r="H47" s="1644"/>
      <c r="I47" s="1644"/>
      <c r="J47" s="1644"/>
      <c r="K47" s="439"/>
      <c r="L47" s="131"/>
    </row>
    <row r="48" spans="1:13" ht="17.25" customHeight="1">
      <c r="A48" s="425"/>
      <c r="B48" s="425"/>
      <c r="C48" s="143"/>
      <c r="D48" s="143"/>
      <c r="E48" s="141"/>
      <c r="F48" s="1644"/>
      <c r="G48" s="1644"/>
      <c r="H48" s="1644"/>
      <c r="I48" s="1644"/>
      <c r="J48" s="1644"/>
      <c r="K48" s="439"/>
      <c r="L48" s="131"/>
    </row>
    <row r="49" spans="1:13" ht="17.25" customHeight="1">
      <c r="A49" s="425"/>
      <c r="B49" s="425"/>
      <c r="C49" s="143"/>
      <c r="D49" s="143"/>
      <c r="E49" s="141"/>
      <c r="F49" s="1644"/>
      <c r="G49" s="1644"/>
      <c r="H49" s="1644"/>
      <c r="I49" s="1644"/>
      <c r="J49" s="1644"/>
      <c r="K49" s="439"/>
      <c r="L49" s="131"/>
    </row>
    <row r="50" spans="1:13" ht="17.25" customHeight="1">
      <c r="A50" s="425"/>
      <c r="B50" s="425"/>
      <c r="C50" s="143"/>
      <c r="D50" s="143"/>
      <c r="E50" s="141"/>
      <c r="F50" s="1644"/>
      <c r="G50" s="1644"/>
      <c r="H50" s="1644"/>
      <c r="I50" s="1644"/>
      <c r="J50" s="1644"/>
      <c r="K50" s="439"/>
      <c r="L50" s="131"/>
    </row>
    <row r="51" spans="1:13" ht="17.25" customHeight="1">
      <c r="A51" s="425"/>
      <c r="B51" s="425"/>
      <c r="C51" s="143"/>
      <c r="D51" s="143"/>
      <c r="E51" s="141"/>
      <c r="F51" s="1644"/>
      <c r="G51" s="1644"/>
      <c r="H51" s="1644"/>
      <c r="I51" s="1644"/>
      <c r="J51" s="1644"/>
      <c r="K51" s="439"/>
      <c r="L51" s="131"/>
    </row>
    <row r="52" spans="1:13" ht="17.25" customHeight="1">
      <c r="A52" s="425"/>
      <c r="B52" s="425"/>
      <c r="C52" s="143"/>
      <c r="D52" s="143"/>
      <c r="E52" s="141"/>
      <c r="F52" s="1644"/>
      <c r="G52" s="1644"/>
      <c r="H52" s="1644"/>
      <c r="I52" s="1644"/>
      <c r="J52" s="1644"/>
      <c r="K52" s="439"/>
      <c r="L52" s="131"/>
    </row>
    <row r="53" spans="1:13" s="158" customFormat="1" ht="17.25" customHeight="1">
      <c r="A53" s="479"/>
      <c r="B53" s="425"/>
      <c r="C53" s="143"/>
      <c r="D53" s="143"/>
      <c r="E53" s="141"/>
      <c r="F53" s="1643"/>
      <c r="G53" s="1643"/>
      <c r="H53" s="1643"/>
      <c r="I53" s="1644"/>
      <c r="J53" s="1644"/>
      <c r="K53" s="440"/>
      <c r="L53" s="157"/>
      <c r="M53" s="694"/>
    </row>
    <row r="54" spans="1:13" ht="17.25" customHeight="1">
      <c r="A54" s="425"/>
      <c r="B54" s="425"/>
      <c r="C54" s="143"/>
      <c r="D54" s="143"/>
      <c r="E54" s="141"/>
      <c r="F54" s="1644"/>
      <c r="G54" s="1644"/>
      <c r="H54" s="1644"/>
      <c r="I54" s="1644"/>
      <c r="J54" s="1644"/>
      <c r="K54" s="439"/>
      <c r="L54" s="131"/>
    </row>
    <row r="55" spans="1:13" ht="17.25" customHeight="1">
      <c r="A55" s="425"/>
      <c r="B55" s="425"/>
      <c r="C55" s="143"/>
      <c r="D55" s="143"/>
      <c r="E55" s="141"/>
      <c r="F55" s="1643"/>
      <c r="G55" s="1643"/>
      <c r="H55" s="1643"/>
      <c r="I55" s="1644"/>
      <c r="J55" s="1644"/>
      <c r="K55" s="439"/>
      <c r="L55" s="131"/>
    </row>
    <row r="56" spans="1:13" ht="5.25" customHeight="1">
      <c r="A56" s="425"/>
      <c r="B56" s="425"/>
      <c r="C56" s="143"/>
      <c r="D56" s="143"/>
      <c r="E56" s="141"/>
      <c r="F56" s="1643"/>
      <c r="G56" s="1643"/>
      <c r="H56" s="1643"/>
      <c r="I56" s="1644"/>
      <c r="J56" s="1644"/>
      <c r="K56" s="439"/>
      <c r="L56" s="131"/>
    </row>
    <row r="57" spans="1:13" ht="18.75" customHeight="1">
      <c r="A57" s="425"/>
      <c r="B57" s="425"/>
      <c r="C57" s="143"/>
      <c r="D57" s="143"/>
      <c r="E57" s="141"/>
      <c r="F57" s="1644"/>
      <c r="G57" s="1644"/>
      <c r="H57" s="1644"/>
      <c r="I57" s="1644"/>
      <c r="J57" s="1644"/>
      <c r="K57" s="439"/>
      <c r="L57" s="131"/>
    </row>
    <row r="58" spans="1:13" ht="18.75" customHeight="1">
      <c r="A58" s="425"/>
      <c r="B58" s="425"/>
      <c r="C58" s="1637" t="s">
        <v>579</v>
      </c>
      <c r="D58" s="1637"/>
      <c r="E58" s="1637"/>
      <c r="F58" s="1637"/>
      <c r="G58" s="1637"/>
      <c r="H58" s="1637"/>
      <c r="I58" s="1637"/>
      <c r="J58" s="1637"/>
      <c r="K58" s="1187"/>
      <c r="L58" s="131"/>
    </row>
    <row r="59" spans="1:13" ht="11.25" customHeight="1">
      <c r="A59" s="425"/>
      <c r="B59" s="425"/>
      <c r="C59" s="1638" t="s">
        <v>599</v>
      </c>
      <c r="D59" s="1637"/>
      <c r="E59" s="1637"/>
      <c r="F59" s="1637"/>
      <c r="G59" s="1637"/>
      <c r="H59" s="1637"/>
      <c r="I59" s="1637"/>
      <c r="J59" s="1637"/>
      <c r="K59" s="1639"/>
      <c r="L59" s="131"/>
    </row>
    <row r="60" spans="1:13" ht="13.5" customHeight="1">
      <c r="A60" s="425"/>
      <c r="B60" s="425"/>
      <c r="C60" s="1640"/>
      <c r="D60" s="1641"/>
      <c r="E60" s="1641"/>
      <c r="F60" s="165"/>
      <c r="G60" s="166"/>
      <c r="H60" s="166"/>
      <c r="I60" s="1642">
        <v>41640</v>
      </c>
      <c r="J60" s="1642"/>
      <c r="K60" s="582">
        <v>21</v>
      </c>
      <c r="L60" s="131"/>
    </row>
    <row r="64" spans="1:13" ht="8.25" customHeight="1"/>
    <row r="66" spans="11:11" ht="9" customHeight="1"/>
    <row r="67" spans="11:11" ht="8.25" customHeight="1">
      <c r="K67" s="167"/>
    </row>
    <row r="68" spans="11:11" ht="9.75" customHeight="1"/>
  </sheetData>
  <mergeCells count="40">
    <mergeCell ref="C4:J4"/>
    <mergeCell ref="C7:D7"/>
    <mergeCell ref="F41:H41"/>
    <mergeCell ref="I41:J41"/>
    <mergeCell ref="F42:H42"/>
    <mergeCell ref="I42:J42"/>
    <mergeCell ref="F43:H43"/>
    <mergeCell ref="I43:J43"/>
    <mergeCell ref="F44:H44"/>
    <mergeCell ref="I44:J44"/>
    <mergeCell ref="F45:H45"/>
    <mergeCell ref="I45:J45"/>
    <mergeCell ref="F46:H46"/>
    <mergeCell ref="I46:J46"/>
    <mergeCell ref="F47:H47"/>
    <mergeCell ref="I47:J47"/>
    <mergeCell ref="F48:H48"/>
    <mergeCell ref="I48:J48"/>
    <mergeCell ref="F49:H49"/>
    <mergeCell ref="I49:J49"/>
    <mergeCell ref="F50:H50"/>
    <mergeCell ref="I50:J50"/>
    <mergeCell ref="F51:H51"/>
    <mergeCell ref="I51:J51"/>
    <mergeCell ref="F52:H52"/>
    <mergeCell ref="I52:J52"/>
    <mergeCell ref="F53:H53"/>
    <mergeCell ref="I53:J53"/>
    <mergeCell ref="F54:H54"/>
    <mergeCell ref="I54:J54"/>
    <mergeCell ref="C58:J58"/>
    <mergeCell ref="C59:K59"/>
    <mergeCell ref="C60:E60"/>
    <mergeCell ref="I60:J60"/>
    <mergeCell ref="F55:H55"/>
    <mergeCell ref="I55:J55"/>
    <mergeCell ref="F56:H56"/>
    <mergeCell ref="I56:J56"/>
    <mergeCell ref="F57:H57"/>
    <mergeCell ref="I57:J57"/>
  </mergeCells>
  <conditionalFormatting sqref="F9:F39">
    <cfRule type="top10" dxfId="4" priority="7" bottom="1" rank="1"/>
    <cfRule type="top10" dxfId="3" priority="8" rank="1"/>
  </conditionalFormatting>
  <conditionalFormatting sqref="E9:E38">
    <cfRule type="top10" dxfId="2" priority="5" bottom="1" rank="3"/>
    <cfRule type="top10" dxfId="1" priority="6" rank="2"/>
  </conditionalFormatting>
  <conditionalFormatting sqref="I9:I25">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81"/>
      <c r="C1" s="281"/>
      <c r="D1" s="281"/>
      <c r="E1" s="280"/>
      <c r="F1" s="1394" t="s">
        <v>43</v>
      </c>
      <c r="G1" s="1394"/>
      <c r="H1" s="1394"/>
      <c r="I1" s="8"/>
      <c r="J1" s="8"/>
      <c r="K1" s="8"/>
      <c r="L1" s="8"/>
      <c r="M1" s="8"/>
      <c r="N1" s="8"/>
      <c r="O1" s="8"/>
    </row>
    <row r="2" spans="1:17" ht="13.5" customHeight="1">
      <c r="A2" s="4"/>
      <c r="B2" s="287"/>
      <c r="C2" s="1400"/>
      <c r="D2" s="1400"/>
      <c r="E2" s="1400"/>
      <c r="F2" s="1400"/>
      <c r="G2" s="1400"/>
      <c r="H2" s="8"/>
      <c r="I2" s="8"/>
      <c r="J2" s="8"/>
      <c r="K2" s="8"/>
      <c r="L2" s="8"/>
      <c r="M2" s="8"/>
      <c r="N2" s="8"/>
      <c r="O2" s="8"/>
    </row>
    <row r="3" spans="1:17">
      <c r="A3" s="4"/>
      <c r="B3" s="288"/>
      <c r="C3" s="1400"/>
      <c r="D3" s="1400"/>
      <c r="E3" s="1400"/>
      <c r="F3" s="1400"/>
      <c r="G3" s="1400"/>
      <c r="H3" s="1"/>
      <c r="I3" s="8"/>
      <c r="J3" s="8"/>
      <c r="K3" s="8"/>
      <c r="L3" s="8"/>
      <c r="M3" s="8"/>
      <c r="N3" s="8"/>
      <c r="O3" s="4"/>
    </row>
    <row r="4" spans="1:17" ht="12.75" customHeight="1">
      <c r="A4" s="4"/>
      <c r="B4" s="290"/>
      <c r="C4" s="1392" t="s">
        <v>48</v>
      </c>
      <c r="D4" s="1393"/>
      <c r="E4" s="1393"/>
      <c r="F4" s="1393"/>
      <c r="G4" s="1393"/>
      <c r="H4" s="1393"/>
      <c r="I4" s="8"/>
      <c r="J4" s="8"/>
      <c r="K4" s="8"/>
      <c r="L4" s="8"/>
      <c r="M4" s="22"/>
      <c r="N4" s="8"/>
      <c r="O4" s="4"/>
    </row>
    <row r="5" spans="1:17" s="12" customFormat="1" ht="16.5" customHeight="1">
      <c r="A5" s="11"/>
      <c r="B5" s="289"/>
      <c r="C5" s="1393"/>
      <c r="D5" s="1393"/>
      <c r="E5" s="1393"/>
      <c r="F5" s="1393"/>
      <c r="G5" s="1393"/>
      <c r="H5" s="1393"/>
      <c r="I5" s="8"/>
      <c r="J5" s="8"/>
      <c r="K5" s="8"/>
      <c r="L5" s="8"/>
      <c r="M5" s="22"/>
      <c r="N5" s="8"/>
      <c r="O5" s="11"/>
    </row>
    <row r="6" spans="1:17" ht="11.25" customHeight="1">
      <c r="A6" s="4"/>
      <c r="B6" s="290"/>
      <c r="C6" s="1393"/>
      <c r="D6" s="1393"/>
      <c r="E6" s="1393"/>
      <c r="F6" s="1393"/>
      <c r="G6" s="1393"/>
      <c r="H6" s="1393"/>
      <c r="I6" s="8"/>
      <c r="J6" s="8"/>
      <c r="K6" s="8"/>
      <c r="L6" s="8"/>
      <c r="M6" s="22"/>
      <c r="N6" s="8"/>
      <c r="O6" s="4"/>
    </row>
    <row r="7" spans="1:17" ht="11.25" customHeight="1">
      <c r="A7" s="4"/>
      <c r="B7" s="290"/>
      <c r="C7" s="1393"/>
      <c r="D7" s="1393"/>
      <c r="E7" s="1393"/>
      <c r="F7" s="1393"/>
      <c r="G7" s="1393"/>
      <c r="H7" s="1393"/>
      <c r="I7" s="8"/>
      <c r="J7" s="8"/>
      <c r="K7" s="8"/>
      <c r="L7" s="8"/>
      <c r="M7" s="22"/>
      <c r="N7" s="8"/>
      <c r="O7" s="4"/>
    </row>
    <row r="8" spans="1:17" ht="117" customHeight="1">
      <c r="A8" s="4"/>
      <c r="B8" s="290"/>
      <c r="C8" s="1393"/>
      <c r="D8" s="1393"/>
      <c r="E8" s="1393"/>
      <c r="F8" s="1393"/>
      <c r="G8" s="1393"/>
      <c r="H8" s="1393"/>
      <c r="I8" s="8"/>
      <c r="J8" s="8"/>
      <c r="K8" s="8"/>
      <c r="L8" s="8"/>
      <c r="M8" s="22"/>
      <c r="N8" s="8"/>
      <c r="O8" s="4"/>
    </row>
    <row r="9" spans="1:17" ht="10.5" customHeight="1">
      <c r="A9" s="4"/>
      <c r="B9" s="290"/>
      <c r="C9" s="1393"/>
      <c r="D9" s="1393"/>
      <c r="E9" s="1393"/>
      <c r="F9" s="1393"/>
      <c r="G9" s="1393"/>
      <c r="H9" s="1393"/>
      <c r="I9" s="8"/>
      <c r="J9" s="8"/>
      <c r="K9" s="8"/>
      <c r="L9" s="8"/>
      <c r="M9" s="22"/>
      <c r="N9" s="5"/>
      <c r="O9" s="4"/>
    </row>
    <row r="10" spans="1:17" ht="11.25" customHeight="1">
      <c r="A10" s="4"/>
      <c r="B10" s="290"/>
      <c r="C10" s="1393"/>
      <c r="D10" s="1393"/>
      <c r="E10" s="1393"/>
      <c r="F10" s="1393"/>
      <c r="G10" s="1393"/>
      <c r="H10" s="1393"/>
      <c r="I10" s="8"/>
      <c r="J10" s="8"/>
      <c r="K10" s="8"/>
      <c r="L10" s="8"/>
      <c r="M10" s="22"/>
      <c r="N10" s="5"/>
      <c r="O10" s="4"/>
      <c r="Q10" s="7"/>
    </row>
    <row r="11" spans="1:17" ht="3.75" customHeight="1">
      <c r="A11" s="4"/>
      <c r="B11" s="290"/>
      <c r="C11" s="1393"/>
      <c r="D11" s="1393"/>
      <c r="E11" s="1393"/>
      <c r="F11" s="1393"/>
      <c r="G11" s="1393"/>
      <c r="H11" s="1393"/>
      <c r="I11" s="8"/>
      <c r="J11" s="8"/>
      <c r="K11" s="8"/>
      <c r="L11" s="8"/>
      <c r="M11" s="22"/>
      <c r="N11" s="5"/>
      <c r="O11" s="4"/>
    </row>
    <row r="12" spans="1:17" ht="11.25" customHeight="1">
      <c r="A12" s="4"/>
      <c r="B12" s="290"/>
      <c r="C12" s="1393"/>
      <c r="D12" s="1393"/>
      <c r="E12" s="1393"/>
      <c r="F12" s="1393"/>
      <c r="G12" s="1393"/>
      <c r="H12" s="1393"/>
      <c r="I12" s="8"/>
      <c r="J12" s="8"/>
      <c r="K12" s="8"/>
      <c r="L12" s="8"/>
      <c r="M12" s="22"/>
      <c r="N12" s="5"/>
      <c r="O12" s="4"/>
    </row>
    <row r="13" spans="1:17" ht="11.25" customHeight="1">
      <c r="A13" s="4"/>
      <c r="B13" s="290"/>
      <c r="C13" s="1393"/>
      <c r="D13" s="1393"/>
      <c r="E13" s="1393"/>
      <c r="F13" s="1393"/>
      <c r="G13" s="1393"/>
      <c r="H13" s="1393"/>
      <c r="I13" s="8"/>
      <c r="J13" s="8"/>
      <c r="K13" s="8"/>
      <c r="L13" s="8"/>
      <c r="M13" s="22"/>
      <c r="N13" s="5"/>
      <c r="O13" s="4"/>
    </row>
    <row r="14" spans="1:17" ht="15.75" customHeight="1">
      <c r="A14" s="4"/>
      <c r="B14" s="290"/>
      <c r="C14" s="1393"/>
      <c r="D14" s="1393"/>
      <c r="E14" s="1393"/>
      <c r="F14" s="1393"/>
      <c r="G14" s="1393"/>
      <c r="H14" s="1393"/>
      <c r="I14" s="8"/>
      <c r="J14" s="8"/>
      <c r="K14" s="8"/>
      <c r="L14" s="8"/>
      <c r="M14" s="22"/>
      <c r="N14" s="5"/>
      <c r="O14" s="4"/>
    </row>
    <row r="15" spans="1:17" ht="22.5" customHeight="1">
      <c r="A15" s="4"/>
      <c r="B15" s="290"/>
      <c r="C15" s="1393"/>
      <c r="D15" s="1393"/>
      <c r="E15" s="1393"/>
      <c r="F15" s="1393"/>
      <c r="G15" s="1393"/>
      <c r="H15" s="1393"/>
      <c r="I15" s="8"/>
      <c r="J15" s="8"/>
      <c r="K15" s="8"/>
      <c r="L15" s="8"/>
      <c r="M15" s="22"/>
      <c r="N15" s="5"/>
      <c r="O15" s="4"/>
    </row>
    <row r="16" spans="1:17" ht="11.25" customHeight="1">
      <c r="A16" s="4"/>
      <c r="B16" s="290"/>
      <c r="C16" s="1393"/>
      <c r="D16" s="1393"/>
      <c r="E16" s="1393"/>
      <c r="F16" s="1393"/>
      <c r="G16" s="1393"/>
      <c r="H16" s="1393"/>
      <c r="I16" s="8"/>
      <c r="J16" s="8"/>
      <c r="K16" s="8"/>
      <c r="L16" s="8"/>
      <c r="M16" s="22"/>
      <c r="N16" s="5"/>
      <c r="O16" s="4"/>
    </row>
    <row r="17" spans="1:18" ht="11.25" customHeight="1">
      <c r="A17" s="4"/>
      <c r="B17" s="290"/>
      <c r="C17" s="1393"/>
      <c r="D17" s="1393"/>
      <c r="E17" s="1393"/>
      <c r="F17" s="1393"/>
      <c r="G17" s="1393"/>
      <c r="H17" s="1393"/>
      <c r="I17" s="8"/>
      <c r="J17" s="8"/>
      <c r="K17" s="8"/>
      <c r="L17" s="8"/>
      <c r="M17" s="22"/>
      <c r="N17" s="5"/>
      <c r="O17" s="4"/>
    </row>
    <row r="18" spans="1:18" ht="11.25" customHeight="1">
      <c r="A18" s="4"/>
      <c r="B18" s="290"/>
      <c r="C18" s="1393"/>
      <c r="D18" s="1393"/>
      <c r="E18" s="1393"/>
      <c r="F18" s="1393"/>
      <c r="G18" s="1393"/>
      <c r="H18" s="1393"/>
      <c r="I18" s="10"/>
      <c r="J18" s="10"/>
      <c r="K18" s="10"/>
      <c r="L18" s="10"/>
      <c r="M18" s="10"/>
      <c r="N18" s="5"/>
      <c r="O18" s="4"/>
    </row>
    <row r="19" spans="1:18" ht="11.25" customHeight="1">
      <c r="A19" s="4"/>
      <c r="B19" s="290"/>
      <c r="C19" s="1393"/>
      <c r="D19" s="1393"/>
      <c r="E19" s="1393"/>
      <c r="F19" s="1393"/>
      <c r="G19" s="1393"/>
      <c r="H19" s="1393"/>
      <c r="I19" s="23"/>
      <c r="J19" s="23"/>
      <c r="K19" s="23"/>
      <c r="L19" s="23"/>
      <c r="M19" s="23"/>
      <c r="N19" s="5"/>
      <c r="O19" s="4"/>
    </row>
    <row r="20" spans="1:18" ht="11.25" customHeight="1">
      <c r="A20" s="4"/>
      <c r="B20" s="290"/>
      <c r="C20" s="1393"/>
      <c r="D20" s="1393"/>
      <c r="E20" s="1393"/>
      <c r="F20" s="1393"/>
      <c r="G20" s="1393"/>
      <c r="H20" s="1393"/>
      <c r="I20" s="16"/>
      <c r="J20" s="16"/>
      <c r="K20" s="16"/>
      <c r="L20" s="16"/>
      <c r="M20" s="16"/>
      <c r="N20" s="5"/>
      <c r="O20" s="4"/>
    </row>
    <row r="21" spans="1:18" ht="11.25" customHeight="1">
      <c r="A21" s="4"/>
      <c r="B21" s="290"/>
      <c r="C21" s="1393"/>
      <c r="D21" s="1393"/>
      <c r="E21" s="1393"/>
      <c r="F21" s="1393"/>
      <c r="G21" s="1393"/>
      <c r="H21" s="1393"/>
      <c r="I21" s="16"/>
      <c r="J21" s="16"/>
      <c r="K21" s="16"/>
      <c r="L21" s="16"/>
      <c r="M21" s="16"/>
      <c r="N21" s="5"/>
      <c r="O21" s="4"/>
    </row>
    <row r="22" spans="1:18" ht="12" customHeight="1">
      <c r="A22" s="4"/>
      <c r="B22" s="290"/>
      <c r="C22" s="35"/>
      <c r="D22" s="35"/>
      <c r="E22" s="35"/>
      <c r="F22" s="35"/>
      <c r="G22" s="35"/>
      <c r="H22" s="35"/>
      <c r="I22" s="18"/>
      <c r="J22" s="18"/>
      <c r="K22" s="18"/>
      <c r="L22" s="18"/>
      <c r="M22" s="18"/>
      <c r="N22" s="5"/>
      <c r="O22" s="4"/>
    </row>
    <row r="23" spans="1:18" ht="27.75" customHeight="1">
      <c r="A23" s="4"/>
      <c r="B23" s="290"/>
      <c r="C23" s="35"/>
      <c r="D23" s="35"/>
      <c r="E23" s="35"/>
      <c r="F23" s="35"/>
      <c r="G23" s="35"/>
      <c r="H23" s="35"/>
      <c r="I23" s="16"/>
      <c r="J23" s="16"/>
      <c r="K23" s="16"/>
      <c r="L23" s="16"/>
      <c r="M23" s="16"/>
      <c r="N23" s="5"/>
      <c r="O23" s="4"/>
    </row>
    <row r="24" spans="1:18" ht="18" customHeight="1">
      <c r="A24" s="4"/>
      <c r="B24" s="290"/>
      <c r="C24" s="14"/>
      <c r="D24" s="18"/>
      <c r="E24" s="20"/>
      <c r="F24" s="18"/>
      <c r="G24" s="15"/>
      <c r="H24" s="18"/>
      <c r="I24" s="18"/>
      <c r="J24" s="18"/>
      <c r="K24" s="18"/>
      <c r="L24" s="18"/>
      <c r="M24" s="18"/>
      <c r="N24" s="5"/>
      <c r="O24" s="4"/>
    </row>
    <row r="25" spans="1:18" ht="18" customHeight="1">
      <c r="A25" s="4"/>
      <c r="B25" s="290"/>
      <c r="C25" s="17"/>
      <c r="D25" s="18"/>
      <c r="E25" s="13"/>
      <c r="F25" s="16"/>
      <c r="G25" s="15"/>
      <c r="H25" s="16"/>
      <c r="I25" s="16"/>
      <c r="J25" s="16"/>
      <c r="K25" s="16"/>
      <c r="L25" s="16"/>
      <c r="M25" s="16"/>
      <c r="N25" s="5"/>
      <c r="O25" s="4"/>
    </row>
    <row r="26" spans="1:18">
      <c r="A26" s="4"/>
      <c r="B26" s="290"/>
      <c r="C26" s="17"/>
      <c r="D26" s="18"/>
      <c r="E26" s="13"/>
      <c r="F26" s="16"/>
      <c r="G26" s="15"/>
      <c r="H26" s="16"/>
      <c r="I26" s="16"/>
      <c r="J26" s="16"/>
      <c r="K26" s="16"/>
      <c r="L26" s="16"/>
      <c r="M26" s="16"/>
      <c r="N26" s="5"/>
      <c r="O26" s="4"/>
    </row>
    <row r="27" spans="1:18" ht="13.5" customHeight="1">
      <c r="A27" s="4"/>
      <c r="B27" s="290"/>
      <c r="C27" s="17"/>
      <c r="D27" s="18"/>
      <c r="E27" s="13"/>
      <c r="F27" s="16"/>
      <c r="G27" s="15"/>
      <c r="H27" s="386"/>
      <c r="I27" s="387" t="s">
        <v>42</v>
      </c>
      <c r="J27" s="388"/>
      <c r="K27" s="388"/>
      <c r="L27" s="389"/>
      <c r="M27" s="389"/>
      <c r="N27" s="5"/>
      <c r="O27" s="4"/>
    </row>
    <row r="28" spans="1:18" ht="10.5" customHeight="1">
      <c r="A28" s="4"/>
      <c r="B28" s="290"/>
      <c r="C28" s="14"/>
      <c r="D28" s="18"/>
      <c r="E28" s="20"/>
      <c r="F28" s="18"/>
      <c r="G28" s="15"/>
      <c r="H28" s="18"/>
      <c r="I28" s="390"/>
      <c r="J28" s="390"/>
      <c r="K28" s="390"/>
      <c r="L28" s="390"/>
      <c r="M28" s="581"/>
      <c r="N28" s="391"/>
      <c r="O28" s="4"/>
    </row>
    <row r="29" spans="1:18" ht="16.5" customHeight="1">
      <c r="A29" s="4"/>
      <c r="B29" s="290"/>
      <c r="C29" s="14"/>
      <c r="D29" s="18"/>
      <c r="E29" s="20"/>
      <c r="F29" s="18"/>
      <c r="G29" s="15"/>
      <c r="H29" s="18"/>
      <c r="I29" s="18" t="s">
        <v>455</v>
      </c>
      <c r="J29" s="18"/>
      <c r="K29" s="18"/>
      <c r="L29" s="18"/>
      <c r="M29" s="581"/>
      <c r="N29" s="392"/>
      <c r="O29" s="4"/>
    </row>
    <row r="30" spans="1:18" ht="10.5" customHeight="1">
      <c r="A30" s="4"/>
      <c r="B30" s="290"/>
      <c r="C30" s="14"/>
      <c r="D30" s="18"/>
      <c r="E30" s="20"/>
      <c r="F30" s="18"/>
      <c r="G30" s="15"/>
      <c r="H30" s="18"/>
      <c r="I30" s="18"/>
      <c r="J30" s="18"/>
      <c r="K30" s="18"/>
      <c r="L30" s="18"/>
      <c r="M30" s="581"/>
      <c r="N30" s="392"/>
      <c r="O30" s="4"/>
      <c r="P30" s="126"/>
      <c r="Q30" s="126"/>
      <c r="R30" s="126"/>
    </row>
    <row r="31" spans="1:18" ht="16.5" customHeight="1">
      <c r="A31" s="4"/>
      <c r="B31" s="290"/>
      <c r="C31" s="17"/>
      <c r="D31" s="18"/>
      <c r="E31" s="13"/>
      <c r="F31" s="16"/>
      <c r="G31" s="15"/>
      <c r="H31" s="16"/>
      <c r="I31" s="1391" t="s">
        <v>46</v>
      </c>
      <c r="J31" s="1391"/>
      <c r="K31" s="1398">
        <f>+capa!H25</f>
        <v>41640</v>
      </c>
      <c r="L31" s="1399"/>
      <c r="M31" s="581"/>
      <c r="N31" s="393"/>
      <c r="O31" s="4"/>
      <c r="P31" s="126"/>
      <c r="Q31" s="126"/>
      <c r="R31" s="126"/>
    </row>
    <row r="32" spans="1:18" ht="10.5" customHeight="1">
      <c r="A32" s="4"/>
      <c r="B32" s="290"/>
      <c r="C32" s="17"/>
      <c r="D32" s="18"/>
      <c r="E32" s="13"/>
      <c r="F32" s="16"/>
      <c r="G32" s="15"/>
      <c r="H32" s="16"/>
      <c r="I32" s="275"/>
      <c r="J32" s="275"/>
      <c r="K32" s="274"/>
      <c r="L32" s="274"/>
      <c r="M32" s="581"/>
      <c r="N32" s="393"/>
      <c r="O32" s="4"/>
      <c r="P32" s="126"/>
      <c r="Q32" s="126"/>
      <c r="R32" s="126"/>
    </row>
    <row r="33" spans="1:18" ht="16.5" customHeight="1">
      <c r="A33" s="4"/>
      <c r="B33" s="290"/>
      <c r="C33" s="14"/>
      <c r="D33" s="18"/>
      <c r="E33" s="20"/>
      <c r="F33" s="18"/>
      <c r="G33" s="15"/>
      <c r="H33" s="18"/>
      <c r="I33" s="1397" t="s">
        <v>303</v>
      </c>
      <c r="J33" s="1395"/>
      <c r="K33" s="1395"/>
      <c r="L33" s="1395"/>
      <c r="M33" s="581"/>
      <c r="N33" s="392"/>
      <c r="O33" s="4"/>
      <c r="P33" s="126"/>
      <c r="Q33" s="126"/>
      <c r="R33" s="126"/>
    </row>
    <row r="34" spans="1:18" ht="14.25" customHeight="1">
      <c r="A34" s="4"/>
      <c r="B34" s="290"/>
      <c r="C34" s="14"/>
      <c r="D34" s="18"/>
      <c r="E34" s="20"/>
      <c r="F34" s="18"/>
      <c r="G34" s="15"/>
      <c r="H34" s="18"/>
      <c r="I34" s="233" t="s">
        <v>304</v>
      </c>
      <c r="J34" s="272"/>
      <c r="K34" s="272"/>
      <c r="L34" s="272"/>
      <c r="M34" s="581"/>
      <c r="N34" s="392"/>
      <c r="O34" s="4"/>
    </row>
    <row r="35" spans="1:18" s="126" customFormat="1" ht="14.25" customHeight="1">
      <c r="A35" s="4"/>
      <c r="B35" s="290"/>
      <c r="C35" s="14"/>
      <c r="D35" s="18"/>
      <c r="E35" s="20"/>
      <c r="F35" s="18"/>
      <c r="G35" s="455"/>
      <c r="H35" s="18"/>
      <c r="I35" s="233" t="s">
        <v>379</v>
      </c>
      <c r="J35" s="454"/>
      <c r="K35" s="454"/>
      <c r="L35" s="454"/>
      <c r="M35" s="581"/>
      <c r="N35" s="392"/>
      <c r="O35" s="4"/>
    </row>
    <row r="36" spans="1:18" ht="20.25" customHeight="1">
      <c r="A36" s="4"/>
      <c r="B36" s="290"/>
      <c r="C36" s="17"/>
      <c r="D36" s="18"/>
      <c r="E36" s="13"/>
      <c r="F36" s="16"/>
      <c r="G36" s="15"/>
      <c r="H36" s="16"/>
      <c r="I36" s="1401" t="s">
        <v>305</v>
      </c>
      <c r="J36" s="1401"/>
      <c r="K36" s="1401"/>
      <c r="L36" s="1401"/>
      <c r="M36" s="581"/>
      <c r="N36" s="393"/>
      <c r="O36" s="4"/>
    </row>
    <row r="37" spans="1:18" ht="12.75" customHeight="1">
      <c r="A37" s="4"/>
      <c r="B37" s="290"/>
      <c r="C37" s="17"/>
      <c r="D37" s="18"/>
      <c r="E37" s="13"/>
      <c r="F37" s="16"/>
      <c r="G37" s="15"/>
      <c r="H37" s="16"/>
      <c r="I37" s="273" t="s">
        <v>306</v>
      </c>
      <c r="J37" s="273"/>
      <c r="K37" s="273"/>
      <c r="L37" s="273"/>
      <c r="M37" s="581"/>
      <c r="N37" s="393"/>
      <c r="O37" s="4"/>
    </row>
    <row r="38" spans="1:18" ht="12.75" customHeight="1">
      <c r="A38" s="4"/>
      <c r="B38" s="290"/>
      <c r="C38" s="17"/>
      <c r="D38" s="18"/>
      <c r="E38" s="13"/>
      <c r="F38" s="16"/>
      <c r="G38" s="15"/>
      <c r="H38" s="16"/>
      <c r="I38" s="1401" t="s">
        <v>343</v>
      </c>
      <c r="J38" s="1401"/>
      <c r="K38" s="1401"/>
      <c r="L38" s="1401"/>
      <c r="M38" s="581"/>
      <c r="N38" s="393"/>
      <c r="O38" s="4"/>
    </row>
    <row r="39" spans="1:18" ht="17.25" customHeight="1">
      <c r="A39" s="4"/>
      <c r="B39" s="290"/>
      <c r="C39" s="14"/>
      <c r="D39" s="18"/>
      <c r="E39" s="20"/>
      <c r="F39" s="18"/>
      <c r="G39" s="15"/>
      <c r="H39" s="18"/>
      <c r="I39" s="1403" t="s">
        <v>415</v>
      </c>
      <c r="J39" s="1401"/>
      <c r="K39" s="1401"/>
      <c r="L39" s="1401"/>
      <c r="M39" s="581"/>
      <c r="N39" s="392"/>
      <c r="O39" s="4"/>
    </row>
    <row r="40" spans="1:18" ht="15" customHeight="1">
      <c r="A40" s="4"/>
      <c r="B40" s="290"/>
      <c r="C40" s="17"/>
      <c r="D40" s="18"/>
      <c r="E40" s="13"/>
      <c r="F40" s="16"/>
      <c r="G40" s="15"/>
      <c r="H40" s="16"/>
      <c r="I40" s="1403" t="s">
        <v>342</v>
      </c>
      <c r="J40" s="1401"/>
      <c r="K40" s="1401"/>
      <c r="L40" s="1401"/>
      <c r="M40" s="581"/>
      <c r="N40" s="393"/>
      <c r="O40" s="4"/>
    </row>
    <row r="41" spans="1:18" ht="10.5" customHeight="1">
      <c r="A41" s="4"/>
      <c r="B41" s="290"/>
      <c r="C41" s="17"/>
      <c r="D41" s="18"/>
      <c r="E41" s="13"/>
      <c r="F41" s="16"/>
      <c r="G41" s="15"/>
      <c r="H41" s="16"/>
      <c r="I41" s="273"/>
      <c r="J41" s="273"/>
      <c r="K41" s="273"/>
      <c r="L41" s="273"/>
      <c r="M41" s="581"/>
      <c r="N41" s="393"/>
      <c r="O41" s="4"/>
    </row>
    <row r="42" spans="1:18" ht="16.5" customHeight="1">
      <c r="A42" s="4"/>
      <c r="B42" s="290"/>
      <c r="C42" s="17"/>
      <c r="D42" s="18"/>
      <c r="E42" s="13"/>
      <c r="F42" s="16"/>
      <c r="G42" s="15"/>
      <c r="H42" s="16"/>
      <c r="I42" s="1396" t="s">
        <v>52</v>
      </c>
      <c r="J42" s="1391"/>
      <c r="K42" s="1391"/>
      <c r="L42" s="1391"/>
      <c r="M42" s="581"/>
      <c r="N42" s="393"/>
      <c r="O42" s="4"/>
    </row>
    <row r="43" spans="1:18" ht="10.5" customHeight="1">
      <c r="A43" s="4"/>
      <c r="B43" s="290"/>
      <c r="C43" s="14"/>
      <c r="D43" s="18"/>
      <c r="E43" s="20"/>
      <c r="F43" s="18"/>
      <c r="G43" s="15"/>
      <c r="H43" s="18"/>
      <c r="I43" s="1402"/>
      <c r="J43" s="1402"/>
      <c r="K43" s="1402"/>
      <c r="L43" s="1402"/>
      <c r="M43" s="581"/>
      <c r="N43" s="392"/>
      <c r="O43" s="4"/>
    </row>
    <row r="44" spans="1:18" ht="16.5" customHeight="1">
      <c r="A44" s="4"/>
      <c r="B44" s="290"/>
      <c r="C44" s="17"/>
      <c r="D44" s="18"/>
      <c r="E44" s="13"/>
      <c r="F44" s="16"/>
      <c r="G44" s="15"/>
      <c r="H44" s="16"/>
      <c r="I44" s="1395" t="s">
        <v>23</v>
      </c>
      <c r="J44" s="1395"/>
      <c r="K44" s="1395"/>
      <c r="L44" s="1395"/>
      <c r="M44" s="581"/>
      <c r="N44" s="393"/>
      <c r="O44" s="4"/>
    </row>
    <row r="45" spans="1:18" ht="10.5" customHeight="1">
      <c r="A45" s="4"/>
      <c r="B45" s="290"/>
      <c r="C45" s="17"/>
      <c r="D45" s="18"/>
      <c r="E45" s="13"/>
      <c r="F45" s="16"/>
      <c r="G45" s="15"/>
      <c r="H45" s="16"/>
      <c r="I45" s="272"/>
      <c r="J45" s="272"/>
      <c r="K45" s="272"/>
      <c r="L45" s="272"/>
      <c r="M45" s="581"/>
      <c r="N45" s="393"/>
      <c r="O45" s="4"/>
    </row>
    <row r="46" spans="1:18" ht="16.5" customHeight="1">
      <c r="A46" s="4"/>
      <c r="B46" s="290"/>
      <c r="C46" s="14"/>
      <c r="D46" s="18"/>
      <c r="E46" s="20"/>
      <c r="F46" s="18"/>
      <c r="G46" s="15"/>
      <c r="H46" s="18"/>
      <c r="I46" s="1391" t="s">
        <v>19</v>
      </c>
      <c r="J46" s="1391"/>
      <c r="K46" s="1391"/>
      <c r="L46" s="1391"/>
      <c r="M46" s="581"/>
      <c r="N46" s="392"/>
      <c r="O46" s="4"/>
    </row>
    <row r="47" spans="1:18" ht="10.5" customHeight="1">
      <c r="A47" s="4"/>
      <c r="B47" s="290"/>
      <c r="C47" s="14"/>
      <c r="D47" s="18"/>
      <c r="E47" s="20"/>
      <c r="F47" s="18"/>
      <c r="G47" s="15"/>
      <c r="H47" s="18"/>
      <c r="I47" s="275"/>
      <c r="J47" s="275"/>
      <c r="K47" s="275"/>
      <c r="L47" s="275"/>
      <c r="M47" s="581"/>
      <c r="N47" s="392"/>
      <c r="O47" s="4"/>
    </row>
    <row r="48" spans="1:18" ht="16.5" customHeight="1">
      <c r="A48" s="4"/>
      <c r="B48" s="290"/>
      <c r="C48" s="1206"/>
      <c r="D48" s="18"/>
      <c r="E48" s="13"/>
      <c r="F48" s="16"/>
      <c r="G48" s="15"/>
      <c r="H48" s="16"/>
      <c r="I48" s="1406" t="s">
        <v>10</v>
      </c>
      <c r="J48" s="1406"/>
      <c r="K48" s="1406"/>
      <c r="L48" s="1406"/>
      <c r="M48" s="581"/>
      <c r="N48" s="393"/>
      <c r="O48" s="4"/>
    </row>
    <row r="49" spans="1:15" ht="5.25" customHeight="1">
      <c r="A49" s="4"/>
      <c r="B49" s="290"/>
      <c r="C49" s="17"/>
      <c r="D49" s="18"/>
      <c r="E49" s="13"/>
      <c r="F49" s="16"/>
      <c r="G49" s="15"/>
      <c r="H49" s="16"/>
      <c r="I49" s="276"/>
      <c r="J49" s="276"/>
      <c r="K49" s="276"/>
      <c r="L49" s="276"/>
      <c r="M49" s="581"/>
      <c r="N49" s="393"/>
      <c r="O49" s="4"/>
    </row>
    <row r="50" spans="1:15" ht="12.75" customHeight="1">
      <c r="A50" s="4"/>
      <c r="B50" s="290"/>
      <c r="C50" s="17"/>
      <c r="D50" s="18"/>
      <c r="E50" s="13"/>
      <c r="F50" s="16"/>
      <c r="G50" s="15"/>
      <c r="H50" s="16"/>
      <c r="I50" s="8"/>
      <c r="J50" s="8"/>
      <c r="K50" s="8"/>
      <c r="L50" s="8"/>
      <c r="M50" s="550"/>
      <c r="N50" s="5"/>
      <c r="O50" s="4"/>
    </row>
    <row r="51" spans="1:15" ht="27.75" customHeight="1">
      <c r="A51" s="4"/>
      <c r="B51" s="290"/>
      <c r="C51" s="3"/>
      <c r="D51" s="8"/>
      <c r="E51" s="5"/>
      <c r="F51" s="2"/>
      <c r="G51" s="6"/>
      <c r="H51" s="2"/>
      <c r="I51" s="33"/>
      <c r="J51" s="33"/>
      <c r="K51" s="8"/>
      <c r="L51" s="8"/>
      <c r="M51" s="2"/>
      <c r="N51" s="5"/>
      <c r="O51" s="4"/>
    </row>
    <row r="52" spans="1:15" ht="20.25" customHeight="1">
      <c r="A52" s="4"/>
      <c r="B52" s="290"/>
      <c r="C52" s="5"/>
      <c r="D52" s="5"/>
      <c r="E52" s="5"/>
      <c r="F52" s="5"/>
      <c r="G52" s="5"/>
      <c r="H52" s="5"/>
      <c r="I52" s="5"/>
      <c r="J52" s="5"/>
      <c r="K52" s="5"/>
      <c r="L52" s="5"/>
      <c r="M52" s="5"/>
      <c r="N52" s="5"/>
      <c r="O52" s="4"/>
    </row>
    <row r="53" spans="1:15">
      <c r="A53" s="4"/>
      <c r="B53" s="450">
        <v>2</v>
      </c>
      <c r="C53" s="1404">
        <v>41640</v>
      </c>
      <c r="D53" s="1404"/>
      <c r="E53" s="1404"/>
      <c r="F53" s="1404"/>
      <c r="G53" s="1404"/>
      <c r="H53" s="1404"/>
      <c r="I53" s="8"/>
      <c r="J53" s="8"/>
      <c r="K53" s="8"/>
      <c r="L53" s="8"/>
      <c r="M53" s="8"/>
      <c r="O53" s="4"/>
    </row>
    <row r="64" spans="1:15" ht="8.25" customHeight="1"/>
    <row r="66" spans="13:14" ht="9" customHeight="1">
      <c r="N66" s="9"/>
    </row>
    <row r="67" spans="13:14" ht="8.25" customHeight="1">
      <c r="M67" s="1405"/>
      <c r="N67" s="1405"/>
    </row>
    <row r="68" spans="13:14" ht="9.75" customHeight="1"/>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C53:E53"/>
    <mergeCell ref="F53:H53"/>
    <mergeCell ref="M67:N67"/>
    <mergeCell ref="I48:L48"/>
    <mergeCell ref="I46:L46"/>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80"/>
      <c r="C1" s="280"/>
      <c r="D1" s="280"/>
      <c r="E1" s="280"/>
      <c r="F1" s="280"/>
      <c r="G1" s="281"/>
      <c r="H1" s="281"/>
      <c r="I1" s="281"/>
      <c r="J1" s="281"/>
      <c r="K1" s="281"/>
      <c r="L1" s="281"/>
      <c r="M1" s="281"/>
      <c r="N1" s="281"/>
      <c r="O1" s="281"/>
      <c r="P1" s="281"/>
      <c r="Q1" s="281"/>
      <c r="R1" s="281"/>
      <c r="S1" s="281"/>
      <c r="T1" s="281"/>
      <c r="U1" s="281"/>
      <c r="V1" s="281"/>
      <c r="W1" s="281"/>
      <c r="X1" s="1476" t="s">
        <v>380</v>
      </c>
      <c r="Y1" s="1476"/>
      <c r="Z1" s="1476"/>
      <c r="AA1" s="1476"/>
      <c r="AB1" s="1476"/>
      <c r="AC1" s="1476"/>
      <c r="AD1" s="1476"/>
      <c r="AE1" s="1476"/>
      <c r="AF1" s="1476"/>
      <c r="AG1" s="4"/>
      <c r="AH1" s="27"/>
      <c r="AI1" s="27"/>
      <c r="AJ1" s="27"/>
      <c r="AK1" s="27"/>
      <c r="AL1" s="27"/>
      <c r="AM1" s="27"/>
    </row>
    <row r="2" spans="1:57" ht="6" customHeight="1">
      <c r="A2" s="282"/>
      <c r="B2" s="1479"/>
      <c r="C2" s="1479"/>
      <c r="D2" s="1479"/>
      <c r="E2" s="21"/>
      <c r="F2" s="21"/>
      <c r="G2" s="21"/>
      <c r="H2" s="21"/>
      <c r="I2" s="21"/>
      <c r="J2" s="279"/>
      <c r="K2" s="279"/>
      <c r="L2" s="279"/>
      <c r="M2" s="279"/>
      <c r="N2" s="279"/>
      <c r="O2" s="279"/>
      <c r="P2" s="279"/>
      <c r="Q2" s="279"/>
      <c r="R2" s="279"/>
      <c r="S2" s="279"/>
      <c r="T2" s="279"/>
      <c r="U2" s="279"/>
      <c r="V2" s="279"/>
      <c r="W2" s="279"/>
      <c r="X2" s="279"/>
      <c r="Y2" s="279"/>
      <c r="Z2" s="8"/>
      <c r="AA2" s="8"/>
      <c r="AB2" s="8"/>
      <c r="AC2" s="8"/>
      <c r="AD2" s="8"/>
      <c r="AE2" s="8"/>
      <c r="AF2" s="8"/>
      <c r="AG2" s="4"/>
      <c r="AH2" s="27"/>
      <c r="AI2" s="27"/>
      <c r="AJ2" s="27"/>
      <c r="AK2" s="27"/>
      <c r="AL2" s="27"/>
      <c r="AM2" s="27"/>
    </row>
    <row r="3" spans="1:57" ht="12" customHeight="1">
      <c r="A3" s="282"/>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83"/>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82"/>
      <c r="B5" s="8"/>
      <c r="C5" s="13"/>
      <c r="D5" s="13"/>
      <c r="E5" s="13"/>
      <c r="F5" s="1655"/>
      <c r="G5" s="1655"/>
      <c r="H5" s="1655"/>
      <c r="I5" s="1655"/>
      <c r="J5" s="1655"/>
      <c r="K5" s="1655"/>
      <c r="L5" s="1655"/>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82"/>
      <c r="B6" s="8"/>
      <c r="C6" s="13"/>
      <c r="D6" s="13"/>
      <c r="E6" s="15"/>
      <c r="F6" s="1652"/>
      <c r="G6" s="1652"/>
      <c r="H6" s="1652"/>
      <c r="I6" s="1652"/>
      <c r="J6" s="1652"/>
      <c r="K6" s="1652"/>
      <c r="L6" s="1652"/>
      <c r="M6" s="1652"/>
      <c r="N6" s="1652"/>
      <c r="O6" s="1652"/>
      <c r="P6" s="1652"/>
      <c r="Q6" s="1652"/>
      <c r="R6" s="1652"/>
      <c r="S6" s="1652"/>
      <c r="T6" s="1652"/>
      <c r="U6" s="1652"/>
      <c r="V6" s="1652"/>
      <c r="W6" s="15"/>
      <c r="X6" s="1652"/>
      <c r="Y6" s="1652"/>
      <c r="Z6" s="1652"/>
      <c r="AA6" s="1652"/>
      <c r="AB6" s="1652"/>
      <c r="AC6" s="1652"/>
      <c r="AD6" s="1652"/>
      <c r="AE6" s="15"/>
      <c r="AF6" s="8"/>
      <c r="AG6" s="4"/>
      <c r="AH6" s="27"/>
      <c r="AI6" s="27"/>
      <c r="AJ6" s="27"/>
      <c r="AK6" s="27"/>
      <c r="AL6" s="27"/>
      <c r="AM6" s="27"/>
    </row>
    <row r="7" spans="1:57" ht="12.75" customHeight="1">
      <c r="A7" s="282"/>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43"/>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82"/>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82"/>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82"/>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82"/>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82"/>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82"/>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82"/>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82"/>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82"/>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82"/>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82"/>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82"/>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82"/>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82"/>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82"/>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82"/>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82"/>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82"/>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82"/>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82"/>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82"/>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82"/>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82"/>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82"/>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82"/>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82"/>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82"/>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82"/>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82"/>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82"/>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82"/>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82"/>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82"/>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82"/>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82"/>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82"/>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82"/>
      <c r="B45" s="8"/>
      <c r="C45" s="13"/>
      <c r="D45" s="13"/>
      <c r="E45" s="15"/>
      <c r="F45" s="1652"/>
      <c r="G45" s="1652"/>
      <c r="H45" s="1652"/>
      <c r="I45" s="1652"/>
      <c r="J45" s="1652"/>
      <c r="K45" s="1652"/>
      <c r="L45" s="1652"/>
      <c r="M45" s="1652"/>
      <c r="N45" s="1652"/>
      <c r="O45" s="1652"/>
      <c r="P45" s="1652"/>
      <c r="Q45" s="1652"/>
      <c r="R45" s="1652"/>
      <c r="S45" s="1652"/>
      <c r="T45" s="1652"/>
      <c r="U45" s="1652"/>
      <c r="V45" s="1652"/>
      <c r="W45" s="15"/>
      <c r="X45" s="1652"/>
      <c r="Y45" s="1652"/>
      <c r="Z45" s="1652"/>
      <c r="AA45" s="1652"/>
      <c r="AB45" s="1652"/>
      <c r="AC45" s="1652"/>
      <c r="AD45" s="1652"/>
      <c r="AE45" s="15"/>
      <c r="AF45" s="8"/>
      <c r="AG45" s="4"/>
      <c r="AH45" s="27"/>
      <c r="AI45" s="27"/>
      <c r="AJ45" s="27"/>
      <c r="AK45" s="27"/>
      <c r="AL45" s="27"/>
      <c r="AM45" s="27"/>
    </row>
    <row r="46" spans="1:58" ht="12.75" customHeight="1">
      <c r="A46" s="282"/>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82"/>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44"/>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82"/>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82"/>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82"/>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82"/>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82"/>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82"/>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82"/>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82"/>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82"/>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82"/>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82"/>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82"/>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82"/>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82"/>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82"/>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82"/>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82"/>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82"/>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82"/>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82"/>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45"/>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82"/>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82"/>
      <c r="B71" s="448">
        <v>22</v>
      </c>
      <c r="C71" s="1653">
        <v>41640</v>
      </c>
      <c r="D71" s="1654"/>
      <c r="E71" s="1654"/>
      <c r="F71" s="1654"/>
      <c r="G71" s="1650"/>
      <c r="H71" s="1651"/>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560" t="s">
        <v>384</v>
      </c>
      <c r="C1" s="1560"/>
      <c r="D1" s="1560"/>
      <c r="E1" s="1560"/>
      <c r="F1" s="1560"/>
      <c r="G1" s="1560"/>
      <c r="H1" s="1560"/>
      <c r="I1" s="281"/>
      <c r="J1" s="281"/>
      <c r="K1" s="281"/>
      <c r="L1" s="281"/>
      <c r="M1" s="281"/>
      <c r="N1" s="281"/>
      <c r="O1" s="281"/>
      <c r="P1" s="281"/>
      <c r="Q1" s="281"/>
      <c r="R1" s="281"/>
      <c r="S1" s="281"/>
      <c r="T1" s="281"/>
      <c r="U1" s="281"/>
      <c r="V1" s="281"/>
      <c r="W1" s="281"/>
      <c r="X1" s="335"/>
      <c r="Y1" s="285"/>
      <c r="Z1" s="285"/>
      <c r="AA1" s="285"/>
      <c r="AB1" s="285"/>
      <c r="AC1" s="285"/>
      <c r="AD1" s="285"/>
      <c r="AE1" s="285"/>
      <c r="AF1" s="285"/>
      <c r="AG1" s="4"/>
      <c r="AH1" s="27"/>
      <c r="AI1" s="27"/>
      <c r="AJ1" s="27"/>
      <c r="AK1" s="27"/>
      <c r="AL1" s="27"/>
      <c r="AM1" s="27"/>
      <c r="AN1" s="27"/>
      <c r="AO1" s="27"/>
    </row>
    <row r="2" spans="1:57" ht="6" customHeight="1">
      <c r="A2" s="4"/>
      <c r="B2" s="1479"/>
      <c r="C2" s="1479"/>
      <c r="D2" s="1479"/>
      <c r="E2" s="21"/>
      <c r="F2" s="21"/>
      <c r="G2" s="21"/>
      <c r="H2" s="21"/>
      <c r="I2" s="21"/>
      <c r="J2" s="279"/>
      <c r="K2" s="279"/>
      <c r="L2" s="279"/>
      <c r="M2" s="279"/>
      <c r="N2" s="279"/>
      <c r="O2" s="279"/>
      <c r="P2" s="279"/>
      <c r="Q2" s="279"/>
      <c r="R2" s="279"/>
      <c r="S2" s="279"/>
      <c r="T2" s="279"/>
      <c r="U2" s="279"/>
      <c r="V2" s="279"/>
      <c r="W2" s="279"/>
      <c r="X2" s="279"/>
      <c r="Y2" s="279"/>
      <c r="Z2" s="8"/>
      <c r="AA2" s="8"/>
      <c r="AB2" s="8"/>
      <c r="AC2" s="8"/>
      <c r="AD2" s="8"/>
      <c r="AE2" s="8"/>
      <c r="AF2" s="8"/>
      <c r="AG2" s="290"/>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90"/>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89"/>
      <c r="AH4" s="66"/>
      <c r="AI4" s="66"/>
      <c r="AJ4" s="66"/>
      <c r="AK4" s="66"/>
      <c r="AL4" s="66"/>
      <c r="AM4" s="66"/>
      <c r="AN4" s="66"/>
      <c r="AO4" s="66"/>
    </row>
    <row r="5" spans="1:57" ht="3.75" customHeight="1">
      <c r="A5" s="4"/>
      <c r="B5" s="8"/>
      <c r="C5" s="13"/>
      <c r="D5" s="13"/>
      <c r="E5" s="13"/>
      <c r="F5" s="1655"/>
      <c r="G5" s="1655"/>
      <c r="H5" s="1655"/>
      <c r="I5" s="1655"/>
      <c r="J5" s="1655"/>
      <c r="K5" s="1655"/>
      <c r="L5" s="1655"/>
      <c r="M5" s="13"/>
      <c r="N5" s="13"/>
      <c r="O5" s="13"/>
      <c r="P5" s="13"/>
      <c r="Q5" s="13"/>
      <c r="R5" s="5"/>
      <c r="S5" s="5"/>
      <c r="T5" s="5"/>
      <c r="U5" s="79"/>
      <c r="V5" s="5"/>
      <c r="W5" s="5"/>
      <c r="X5" s="5"/>
      <c r="Y5" s="5"/>
      <c r="Z5" s="5"/>
      <c r="AA5" s="5"/>
      <c r="AB5" s="5"/>
      <c r="AC5" s="5"/>
      <c r="AD5" s="5"/>
      <c r="AE5" s="5"/>
      <c r="AF5" s="8"/>
      <c r="AG5" s="290"/>
      <c r="AH5" s="27"/>
      <c r="AI5" s="27"/>
      <c r="AJ5" s="27"/>
      <c r="AK5" s="27"/>
      <c r="AL5" s="27"/>
      <c r="AM5" s="27"/>
      <c r="AN5" s="27"/>
      <c r="AO5" s="27"/>
    </row>
    <row r="6" spans="1:57" ht="9.75" customHeight="1">
      <c r="A6" s="4"/>
      <c r="B6" s="8"/>
      <c r="C6" s="13"/>
      <c r="D6" s="13"/>
      <c r="E6" s="15"/>
      <c r="F6" s="1652"/>
      <c r="G6" s="1652"/>
      <c r="H6" s="1652"/>
      <c r="I6" s="1652"/>
      <c r="J6" s="1652"/>
      <c r="K6" s="1652"/>
      <c r="L6" s="1652"/>
      <c r="M6" s="1652"/>
      <c r="N6" s="1652"/>
      <c r="O6" s="1652"/>
      <c r="P6" s="1652"/>
      <c r="Q6" s="1652"/>
      <c r="R6" s="1652"/>
      <c r="S6" s="1652"/>
      <c r="T6" s="1652"/>
      <c r="U6" s="1652"/>
      <c r="V6" s="1652"/>
      <c r="W6" s="15"/>
      <c r="X6" s="1652"/>
      <c r="Y6" s="1652"/>
      <c r="Z6" s="1652"/>
      <c r="AA6" s="1652"/>
      <c r="AB6" s="1652"/>
      <c r="AC6" s="1652"/>
      <c r="AD6" s="1652"/>
      <c r="AE6" s="15"/>
      <c r="AF6" s="8"/>
      <c r="AG6" s="290"/>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90"/>
      <c r="AH7" s="27"/>
      <c r="AI7" s="108"/>
      <c r="AJ7" s="108"/>
      <c r="AK7" s="108"/>
      <c r="AL7" s="27"/>
      <c r="AM7" s="27"/>
      <c r="AN7" s="27"/>
      <c r="AO7" s="27"/>
    </row>
    <row r="8" spans="1:57" s="62" customFormat="1" ht="13.5" hidden="1" customHeight="1">
      <c r="A8" s="59"/>
      <c r="B8" s="60"/>
      <c r="C8" s="1656"/>
      <c r="D8" s="1656"/>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422"/>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422"/>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419"/>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90"/>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90"/>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90"/>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90"/>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90"/>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90"/>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90"/>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90"/>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90"/>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90"/>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90"/>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90"/>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90"/>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90"/>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90"/>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90"/>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90"/>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90"/>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90"/>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90"/>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90"/>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90"/>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90"/>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90"/>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90"/>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90"/>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90"/>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90"/>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90"/>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90"/>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90"/>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90"/>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90"/>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90"/>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90"/>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90"/>
      <c r="AH46" s="27"/>
      <c r="AI46" s="27"/>
      <c r="AJ46" s="27"/>
      <c r="AK46" s="27"/>
      <c r="AL46" s="27"/>
      <c r="AM46" s="27"/>
      <c r="AN46" s="27"/>
      <c r="AO46" s="27"/>
    </row>
    <row r="47" spans="1:53" ht="11.25" customHeight="1">
      <c r="A47" s="4"/>
      <c r="B47" s="8"/>
      <c r="C47" s="13"/>
      <c r="D47" s="13"/>
      <c r="E47" s="15"/>
      <c r="F47" s="1652"/>
      <c r="G47" s="1652"/>
      <c r="H47" s="1652"/>
      <c r="I47" s="1652"/>
      <c r="J47" s="1652"/>
      <c r="K47" s="1652"/>
      <c r="L47" s="1652"/>
      <c r="M47" s="1652"/>
      <c r="N47" s="1652"/>
      <c r="O47" s="1652"/>
      <c r="P47" s="1652"/>
      <c r="Q47" s="1652"/>
      <c r="R47" s="1652"/>
      <c r="S47" s="1652"/>
      <c r="T47" s="1652"/>
      <c r="U47" s="1652"/>
      <c r="V47" s="1652"/>
      <c r="W47" s="15"/>
      <c r="X47" s="1652"/>
      <c r="Y47" s="1652"/>
      <c r="Z47" s="1652"/>
      <c r="AA47" s="1652"/>
      <c r="AB47" s="1652"/>
      <c r="AC47" s="1652"/>
      <c r="AD47" s="1652"/>
      <c r="AE47" s="15"/>
      <c r="AF47" s="8"/>
      <c r="AG47" s="290"/>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90"/>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90"/>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422"/>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90"/>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90"/>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90"/>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90"/>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90"/>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90"/>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90"/>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90"/>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90"/>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90"/>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90"/>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90"/>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90"/>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90"/>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90"/>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90"/>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90"/>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90"/>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90"/>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90"/>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46"/>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90"/>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411">
        <v>41640</v>
      </c>
      <c r="AA73" s="1411"/>
      <c r="AB73" s="1411"/>
      <c r="AC73" s="1411"/>
      <c r="AD73" s="1411"/>
      <c r="AE73" s="1411"/>
      <c r="AF73" s="448">
        <v>23</v>
      </c>
      <c r="AG73" s="290"/>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409"/>
      <c r="B1" s="410"/>
      <c r="C1" s="1657"/>
      <c r="D1" s="1657"/>
      <c r="E1" s="412"/>
    </row>
    <row r="2" spans="1:5" ht="13.5" customHeight="1">
      <c r="A2" s="409"/>
      <c r="B2" s="413"/>
      <c r="C2" s="1657"/>
      <c r="D2" s="1657"/>
      <c r="E2" s="409"/>
    </row>
    <row r="3" spans="1:5" ht="13.5" customHeight="1">
      <c r="A3" s="409"/>
      <c r="B3" s="412"/>
      <c r="C3" s="411"/>
      <c r="D3" s="411"/>
      <c r="E3" s="409"/>
    </row>
    <row r="4" spans="1:5" s="12" customFormat="1" ht="13.5" customHeight="1">
      <c r="A4" s="414"/>
      <c r="B4" s="415"/>
      <c r="C4" s="411"/>
      <c r="D4" s="411"/>
      <c r="E4" s="414"/>
    </row>
    <row r="5" spans="1:5" ht="13.5" customHeight="1">
      <c r="A5" s="409"/>
      <c r="B5" s="412"/>
      <c r="C5" s="411"/>
      <c r="D5" s="411"/>
      <c r="E5" s="409"/>
    </row>
    <row r="6" spans="1:5" ht="13.5" customHeight="1">
      <c r="A6" s="409"/>
      <c r="B6" s="412"/>
      <c r="C6" s="411"/>
      <c r="D6" s="411"/>
      <c r="E6" s="409"/>
    </row>
    <row r="7" spans="1:5" ht="13.5" customHeight="1">
      <c r="A7" s="409"/>
      <c r="B7" s="412"/>
      <c r="C7" s="411"/>
      <c r="D7" s="411"/>
      <c r="E7" s="409"/>
    </row>
    <row r="8" spans="1:5" ht="13.5" customHeight="1">
      <c r="A8" s="409"/>
      <c r="B8" s="412"/>
      <c r="C8" s="411"/>
      <c r="D8" s="411"/>
      <c r="E8" s="409"/>
    </row>
    <row r="9" spans="1:5" ht="13.5" customHeight="1">
      <c r="A9" s="409"/>
      <c r="B9" s="412"/>
      <c r="C9" s="411"/>
      <c r="D9" s="411"/>
      <c r="E9" s="409"/>
    </row>
    <row r="10" spans="1:5" ht="13.5" customHeight="1">
      <c r="A10" s="409"/>
      <c r="B10" s="412"/>
      <c r="C10" s="411"/>
      <c r="D10" s="411"/>
      <c r="E10" s="409"/>
    </row>
    <row r="11" spans="1:5" ht="13.5" customHeight="1">
      <c r="A11" s="409"/>
      <c r="B11" s="412"/>
      <c r="C11" s="411"/>
      <c r="D11" s="411"/>
      <c r="E11" s="409"/>
    </row>
    <row r="12" spans="1:5" ht="13.5" customHeight="1">
      <c r="A12" s="409"/>
      <c r="B12" s="412"/>
      <c r="C12" s="411"/>
      <c r="D12" s="411"/>
      <c r="E12" s="409"/>
    </row>
    <row r="13" spans="1:5" ht="13.5" customHeight="1">
      <c r="A13" s="409"/>
      <c r="B13" s="412"/>
      <c r="C13" s="411"/>
      <c r="D13" s="411"/>
      <c r="E13" s="409"/>
    </row>
    <row r="14" spans="1:5" ht="13.5" customHeight="1">
      <c r="A14" s="409"/>
      <c r="B14" s="412"/>
      <c r="C14" s="411"/>
      <c r="D14" s="411"/>
      <c r="E14" s="409"/>
    </row>
    <row r="15" spans="1:5" ht="13.5" customHeight="1">
      <c r="A15" s="409"/>
      <c r="B15" s="412"/>
      <c r="C15" s="411"/>
      <c r="D15" s="411"/>
      <c r="E15" s="409"/>
    </row>
    <row r="16" spans="1:5" ht="13.5" customHeight="1">
      <c r="A16" s="409"/>
      <c r="B16" s="412"/>
      <c r="C16" s="411"/>
      <c r="D16" s="411"/>
      <c r="E16" s="409"/>
    </row>
    <row r="17" spans="1:5" ht="13.5" customHeight="1">
      <c r="A17" s="409"/>
      <c r="B17" s="412"/>
      <c r="C17" s="411"/>
      <c r="D17" s="411"/>
      <c r="E17" s="409"/>
    </row>
    <row r="18" spans="1:5" ht="13.5" customHeight="1">
      <c r="A18" s="409"/>
      <c r="B18" s="412"/>
      <c r="C18" s="411"/>
      <c r="D18" s="411"/>
      <c r="E18" s="409"/>
    </row>
    <row r="19" spans="1:5" ht="13.5" customHeight="1">
      <c r="A19" s="409"/>
      <c r="B19" s="412"/>
      <c r="C19" s="411"/>
      <c r="D19" s="411"/>
      <c r="E19" s="409"/>
    </row>
    <row r="20" spans="1:5" ht="13.5" customHeight="1">
      <c r="A20" s="409"/>
      <c r="B20" s="412"/>
      <c r="C20" s="411"/>
      <c r="D20" s="411"/>
      <c r="E20" s="409"/>
    </row>
    <row r="21" spans="1:5" ht="13.5" customHeight="1">
      <c r="A21" s="409"/>
      <c r="B21" s="412"/>
      <c r="C21" s="411"/>
      <c r="D21" s="411"/>
      <c r="E21" s="409"/>
    </row>
    <row r="22" spans="1:5" ht="13.5" customHeight="1">
      <c r="A22" s="409"/>
      <c r="B22" s="412"/>
      <c r="C22" s="411"/>
      <c r="D22" s="411"/>
      <c r="E22" s="409"/>
    </row>
    <row r="23" spans="1:5" ht="13.5" customHeight="1">
      <c r="A23" s="409"/>
      <c r="B23" s="412"/>
      <c r="C23" s="411"/>
      <c r="D23" s="411"/>
      <c r="E23" s="409"/>
    </row>
    <row r="24" spans="1:5" ht="13.5" customHeight="1">
      <c r="A24" s="409"/>
      <c r="B24" s="412"/>
      <c r="C24" s="411"/>
      <c r="D24" s="411"/>
      <c r="E24" s="409"/>
    </row>
    <row r="25" spans="1:5" ht="13.5" customHeight="1">
      <c r="A25" s="409"/>
      <c r="B25" s="412"/>
      <c r="C25" s="411"/>
      <c r="D25" s="411"/>
      <c r="E25" s="409"/>
    </row>
    <row r="26" spans="1:5" ht="13.5" customHeight="1">
      <c r="A26" s="409"/>
      <c r="B26" s="412"/>
      <c r="C26" s="411"/>
      <c r="D26" s="411"/>
      <c r="E26" s="409"/>
    </row>
    <row r="27" spans="1:5" ht="13.5" customHeight="1">
      <c r="A27" s="409"/>
      <c r="B27" s="412"/>
      <c r="C27" s="411"/>
      <c r="D27" s="411"/>
      <c r="E27" s="409"/>
    </row>
    <row r="28" spans="1:5" ht="13.5" customHeight="1">
      <c r="A28" s="409"/>
      <c r="B28" s="412"/>
      <c r="C28" s="411"/>
      <c r="D28" s="411"/>
      <c r="E28" s="409"/>
    </row>
    <row r="29" spans="1:5" ht="13.5" customHeight="1">
      <c r="A29" s="409"/>
      <c r="B29" s="412"/>
      <c r="C29" s="411"/>
      <c r="D29" s="411"/>
      <c r="E29" s="409"/>
    </row>
    <row r="30" spans="1:5" ht="13.5" customHeight="1">
      <c r="A30" s="409"/>
      <c r="B30" s="412"/>
      <c r="C30" s="411"/>
      <c r="D30" s="411"/>
      <c r="E30" s="409"/>
    </row>
    <row r="31" spans="1:5" ht="13.5" customHeight="1">
      <c r="A31" s="409"/>
      <c r="B31" s="412"/>
      <c r="C31" s="411"/>
      <c r="D31" s="411"/>
      <c r="E31" s="409"/>
    </row>
    <row r="32" spans="1:5" ht="13.5" customHeight="1">
      <c r="A32" s="409"/>
      <c r="B32" s="412"/>
      <c r="C32" s="411"/>
      <c r="D32" s="411"/>
      <c r="E32" s="409"/>
    </row>
    <row r="33" spans="1:5" ht="13.5" customHeight="1">
      <c r="A33" s="409"/>
      <c r="B33" s="412"/>
      <c r="C33" s="411"/>
      <c r="D33" s="411"/>
      <c r="E33" s="409"/>
    </row>
    <row r="34" spans="1:5" ht="13.5" customHeight="1">
      <c r="A34" s="409"/>
      <c r="B34" s="412"/>
      <c r="C34" s="411"/>
      <c r="D34" s="411"/>
      <c r="E34" s="409"/>
    </row>
    <row r="35" spans="1:5" ht="13.5" customHeight="1">
      <c r="A35" s="409"/>
      <c r="B35" s="412"/>
      <c r="C35" s="411"/>
      <c r="D35" s="411"/>
      <c r="E35" s="409"/>
    </row>
    <row r="36" spans="1:5" ht="13.5" customHeight="1">
      <c r="A36" s="409"/>
      <c r="B36" s="412"/>
      <c r="C36" s="411"/>
      <c r="D36" s="411"/>
      <c r="E36" s="409"/>
    </row>
    <row r="37" spans="1:5" ht="13.5" customHeight="1">
      <c r="A37" s="409"/>
      <c r="B37" s="412"/>
      <c r="C37" s="411"/>
      <c r="D37" s="411"/>
      <c r="E37" s="409"/>
    </row>
    <row r="38" spans="1:5" ht="13.5" customHeight="1">
      <c r="A38" s="409"/>
      <c r="B38" s="412"/>
      <c r="C38" s="411"/>
      <c r="D38" s="411"/>
      <c r="E38" s="409"/>
    </row>
    <row r="39" spans="1:5" ht="13.5" customHeight="1">
      <c r="A39" s="409"/>
      <c r="B39" s="412"/>
      <c r="C39" s="411"/>
      <c r="D39" s="411"/>
      <c r="E39" s="409"/>
    </row>
    <row r="40" spans="1:5" ht="13.5" customHeight="1">
      <c r="A40" s="409"/>
      <c r="B40" s="412"/>
      <c r="C40" s="416"/>
      <c r="D40" s="417"/>
      <c r="E40" s="409"/>
    </row>
    <row r="41" spans="1:5" ht="13.5" customHeight="1">
      <c r="A41" s="409"/>
      <c r="B41" s="412"/>
      <c r="C41" s="418"/>
      <c r="D41" s="417"/>
      <c r="E41" s="409"/>
    </row>
    <row r="42" spans="1:5" ht="18.75" customHeight="1">
      <c r="A42" s="409"/>
      <c r="B42" s="456" t="s">
        <v>378</v>
      </c>
      <c r="C42" s="457"/>
      <c r="D42" s="458"/>
      <c r="E42" s="409"/>
    </row>
    <row r="43" spans="1:5" ht="9" customHeight="1">
      <c r="A43" s="409"/>
      <c r="B43" s="462"/>
      <c r="C43" s="463"/>
      <c r="D43" s="464"/>
      <c r="E43" s="409"/>
    </row>
    <row r="44" spans="1:5" ht="13.5" customHeight="1">
      <c r="A44" s="409"/>
      <c r="B44" s="462"/>
      <c r="C44" s="459"/>
      <c r="D44" s="465" t="s">
        <v>374</v>
      </c>
      <c r="E44" s="409"/>
    </row>
    <row r="45" spans="1:5" ht="13.5" customHeight="1">
      <c r="A45" s="409"/>
      <c r="B45" s="462"/>
      <c r="C45" s="471"/>
      <c r="D45" s="470" t="s">
        <v>375</v>
      </c>
      <c r="E45" s="409"/>
    </row>
    <row r="46" spans="1:5" ht="13.5" customHeight="1">
      <c r="A46" s="409"/>
      <c r="B46" s="462"/>
      <c r="C46" s="466"/>
      <c r="D46" s="464"/>
      <c r="E46" s="409"/>
    </row>
    <row r="47" spans="1:5" ht="13.5" customHeight="1">
      <c r="A47" s="409"/>
      <c r="B47" s="462"/>
      <c r="C47" s="460"/>
      <c r="D47" s="465" t="s">
        <v>376</v>
      </c>
      <c r="E47" s="409"/>
    </row>
    <row r="48" spans="1:5" ht="13.5" customHeight="1">
      <c r="A48" s="409"/>
      <c r="B48" s="462"/>
      <c r="C48" s="463"/>
      <c r="D48" s="736" t="s">
        <v>375</v>
      </c>
      <c r="E48" s="409"/>
    </row>
    <row r="49" spans="1:5" ht="13.5" customHeight="1">
      <c r="A49" s="409"/>
      <c r="B49" s="462"/>
      <c r="C49" s="463"/>
      <c r="D49" s="464"/>
      <c r="E49" s="409"/>
    </row>
    <row r="50" spans="1:5" ht="13.5" customHeight="1">
      <c r="A50" s="409"/>
      <c r="B50" s="462"/>
      <c r="C50" s="461"/>
      <c r="D50" s="465" t="s">
        <v>377</v>
      </c>
      <c r="E50" s="409"/>
    </row>
    <row r="51" spans="1:5" ht="13.5" customHeight="1">
      <c r="A51" s="409"/>
      <c r="B51" s="462"/>
      <c r="C51" s="463"/>
      <c r="D51" s="736" t="s">
        <v>416</v>
      </c>
      <c r="E51" s="409"/>
    </row>
    <row r="52" spans="1:5" ht="25.5" customHeight="1">
      <c r="A52" s="409"/>
      <c r="B52" s="467"/>
      <c r="C52" s="468"/>
      <c r="D52" s="469"/>
      <c r="E52" s="409"/>
    </row>
    <row r="53" spans="1:5">
      <c r="A53" s="409"/>
      <c r="B53" s="412"/>
      <c r="C53" s="418"/>
      <c r="D53" s="417"/>
      <c r="E53" s="409"/>
    </row>
    <row r="54" spans="1:5" ht="94.5" customHeight="1">
      <c r="A54" s="409"/>
      <c r="B54" s="412"/>
      <c r="C54" s="418"/>
      <c r="D54" s="417"/>
      <c r="E54" s="409"/>
    </row>
    <row r="65" ht="8.25" customHeight="1"/>
    <row r="67" ht="9" customHeight="1"/>
    <row r="68" ht="8.25" customHeight="1"/>
    <row r="69" ht="9.75" customHeight="1"/>
    <row r="71" ht="4.5" customHeight="1"/>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3"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Q55"/>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414" t="s">
        <v>364</v>
      </c>
      <c r="C1" s="1415"/>
      <c r="D1" s="1415"/>
      <c r="E1" s="1415"/>
      <c r="F1" s="37"/>
      <c r="G1" s="37"/>
      <c r="H1" s="37"/>
      <c r="I1" s="37"/>
      <c r="J1" s="37"/>
      <c r="K1" s="37"/>
      <c r="L1" s="37"/>
      <c r="M1" s="403"/>
      <c r="N1" s="403"/>
      <c r="O1" s="38"/>
    </row>
    <row r="2" spans="1:15" ht="8.25" customHeight="1">
      <c r="A2" s="36"/>
      <c r="B2" s="408"/>
      <c r="C2" s="404"/>
      <c r="D2" s="404"/>
      <c r="E2" s="404"/>
      <c r="F2" s="404"/>
      <c r="G2" s="404"/>
      <c r="H2" s="405"/>
      <c r="I2" s="405"/>
      <c r="J2" s="405"/>
      <c r="K2" s="405"/>
      <c r="L2" s="405"/>
      <c r="M2" s="405"/>
      <c r="N2" s="406"/>
      <c r="O2" s="40"/>
    </row>
    <row r="3" spans="1:15" s="44" customFormat="1" ht="11.25" customHeight="1">
      <c r="A3" s="41"/>
      <c r="B3" s="42"/>
      <c r="C3" s="1416" t="s">
        <v>56</v>
      </c>
      <c r="D3" s="1416"/>
      <c r="E3" s="1416"/>
      <c r="F3" s="1416"/>
      <c r="G3" s="1416"/>
      <c r="H3" s="1416"/>
      <c r="I3" s="1416"/>
      <c r="J3" s="1416"/>
      <c r="K3" s="1416"/>
      <c r="L3" s="1416"/>
      <c r="M3" s="1416"/>
      <c r="N3" s="407"/>
      <c r="O3" s="43"/>
    </row>
    <row r="4" spans="1:15" s="44" customFormat="1" ht="11.25">
      <c r="A4" s="41"/>
      <c r="B4" s="42"/>
      <c r="C4" s="1416"/>
      <c r="D4" s="1416"/>
      <c r="E4" s="1416"/>
      <c r="F4" s="1416"/>
      <c r="G4" s="1416"/>
      <c r="H4" s="1416"/>
      <c r="I4" s="1416"/>
      <c r="J4" s="1416"/>
      <c r="K4" s="1416"/>
      <c r="L4" s="1416"/>
      <c r="M4" s="1416"/>
      <c r="N4" s="407"/>
      <c r="O4" s="43"/>
    </row>
    <row r="5" spans="1:15" s="44" customFormat="1" ht="3" customHeight="1">
      <c r="A5" s="41"/>
      <c r="B5" s="42"/>
      <c r="C5" s="45"/>
      <c r="D5" s="45"/>
      <c r="E5" s="45"/>
      <c r="F5" s="45"/>
      <c r="G5" s="45"/>
      <c r="H5" s="45"/>
      <c r="I5" s="45"/>
      <c r="J5" s="42"/>
      <c r="K5" s="42"/>
      <c r="L5" s="42"/>
      <c r="M5" s="46"/>
      <c r="N5" s="407"/>
      <c r="O5" s="43"/>
    </row>
    <row r="6" spans="1:15" s="44" customFormat="1" ht="18" customHeight="1">
      <c r="A6" s="41"/>
      <c r="B6" s="42"/>
      <c r="C6" s="47"/>
      <c r="D6" s="1409" t="s">
        <v>456</v>
      </c>
      <c r="E6" s="1409"/>
      <c r="F6" s="1409"/>
      <c r="G6" s="1409"/>
      <c r="H6" s="1409"/>
      <c r="I6" s="1409"/>
      <c r="J6" s="1409"/>
      <c r="K6" s="1409"/>
      <c r="L6" s="1409"/>
      <c r="M6" s="1409"/>
      <c r="N6" s="407"/>
      <c r="O6" s="43"/>
    </row>
    <row r="7" spans="1:15" s="44" customFormat="1" ht="3" customHeight="1">
      <c r="A7" s="41"/>
      <c r="B7" s="42"/>
      <c r="C7" s="45"/>
      <c r="D7" s="45"/>
      <c r="E7" s="45"/>
      <c r="F7" s="45"/>
      <c r="G7" s="45"/>
      <c r="H7" s="45"/>
      <c r="I7" s="45"/>
      <c r="J7" s="42"/>
      <c r="K7" s="42"/>
      <c r="L7" s="42"/>
      <c r="M7" s="46"/>
      <c r="N7" s="407"/>
      <c r="O7" s="43"/>
    </row>
    <row r="8" spans="1:15" s="44" customFormat="1" ht="92.25" customHeight="1">
      <c r="A8" s="41"/>
      <c r="B8" s="42"/>
      <c r="C8" s="45"/>
      <c r="D8" s="1413" t="s">
        <v>457</v>
      </c>
      <c r="E8" s="1409"/>
      <c r="F8" s="1409"/>
      <c r="G8" s="1409"/>
      <c r="H8" s="1409"/>
      <c r="I8" s="1409"/>
      <c r="J8" s="1409"/>
      <c r="K8" s="1409"/>
      <c r="L8" s="1409"/>
      <c r="M8" s="1409"/>
      <c r="N8" s="407"/>
      <c r="O8" s="43"/>
    </row>
    <row r="9" spans="1:15" s="44" customFormat="1" ht="3" customHeight="1">
      <c r="A9" s="41"/>
      <c r="B9" s="42"/>
      <c r="C9" s="45"/>
      <c r="D9" s="45"/>
      <c r="E9" s="45"/>
      <c r="F9" s="45"/>
      <c r="G9" s="45"/>
      <c r="H9" s="45"/>
      <c r="I9" s="45"/>
      <c r="J9" s="42"/>
      <c r="K9" s="42"/>
      <c r="L9" s="42"/>
      <c r="M9" s="46"/>
      <c r="N9" s="407"/>
      <c r="O9" s="43"/>
    </row>
    <row r="10" spans="1:15" s="44" customFormat="1" ht="67.5" customHeight="1">
      <c r="A10" s="41"/>
      <c r="B10" s="42"/>
      <c r="C10" s="45"/>
      <c r="D10" s="1417" t="s">
        <v>458</v>
      </c>
      <c r="E10" s="1417"/>
      <c r="F10" s="1417"/>
      <c r="G10" s="1417"/>
      <c r="H10" s="1417"/>
      <c r="I10" s="1417"/>
      <c r="J10" s="1417"/>
      <c r="K10" s="1417"/>
      <c r="L10" s="1417"/>
      <c r="M10" s="1417"/>
      <c r="N10" s="407"/>
      <c r="O10" s="43"/>
    </row>
    <row r="11" spans="1:15" s="44" customFormat="1" ht="3" customHeight="1">
      <c r="A11" s="41"/>
      <c r="B11" s="42"/>
      <c r="C11" s="45"/>
      <c r="D11" s="277"/>
      <c r="E11" s="277"/>
      <c r="F11" s="277"/>
      <c r="G11" s="277"/>
      <c r="H11" s="277"/>
      <c r="I11" s="277"/>
      <c r="J11" s="277"/>
      <c r="K11" s="277"/>
      <c r="L11" s="277"/>
      <c r="M11" s="277"/>
      <c r="N11" s="407"/>
      <c r="O11" s="43"/>
    </row>
    <row r="12" spans="1:15" s="44" customFormat="1" ht="53.25" customHeight="1">
      <c r="A12" s="41"/>
      <c r="B12" s="42"/>
      <c r="C12" s="45"/>
      <c r="D12" s="1409" t="s">
        <v>459</v>
      </c>
      <c r="E12" s="1409"/>
      <c r="F12" s="1409"/>
      <c r="G12" s="1409"/>
      <c r="H12" s="1409"/>
      <c r="I12" s="1409"/>
      <c r="J12" s="1409"/>
      <c r="K12" s="1409"/>
      <c r="L12" s="1409"/>
      <c r="M12" s="1409"/>
      <c r="N12" s="407"/>
      <c r="O12" s="43"/>
    </row>
    <row r="13" spans="1:15" s="44" customFormat="1" ht="3" customHeight="1">
      <c r="A13" s="41"/>
      <c r="B13" s="42"/>
      <c r="C13" s="45"/>
      <c r="D13" s="277"/>
      <c r="E13" s="277"/>
      <c r="F13" s="277"/>
      <c r="G13" s="277"/>
      <c r="H13" s="277"/>
      <c r="I13" s="277"/>
      <c r="J13" s="277"/>
      <c r="K13" s="277"/>
      <c r="L13" s="277"/>
      <c r="M13" s="277"/>
      <c r="N13" s="407"/>
      <c r="O13" s="43"/>
    </row>
    <row r="14" spans="1:15" s="44" customFormat="1" ht="23.25" customHeight="1">
      <c r="A14" s="41"/>
      <c r="B14" s="42"/>
      <c r="C14" s="45"/>
      <c r="D14" s="1409" t="s">
        <v>460</v>
      </c>
      <c r="E14" s="1409"/>
      <c r="F14" s="1409"/>
      <c r="G14" s="1409"/>
      <c r="H14" s="1409"/>
      <c r="I14" s="1409"/>
      <c r="J14" s="1409"/>
      <c r="K14" s="1409"/>
      <c r="L14" s="1409"/>
      <c r="M14" s="1409"/>
      <c r="N14" s="407"/>
      <c r="O14" s="43"/>
    </row>
    <row r="15" spans="1:15" s="44" customFormat="1" ht="3" customHeight="1">
      <c r="A15" s="41"/>
      <c r="B15" s="42"/>
      <c r="C15" s="45"/>
      <c r="D15" s="277"/>
      <c r="E15" s="277"/>
      <c r="F15" s="277"/>
      <c r="G15" s="277"/>
      <c r="H15" s="277"/>
      <c r="I15" s="277"/>
      <c r="J15" s="277"/>
      <c r="K15" s="277"/>
      <c r="L15" s="277"/>
      <c r="M15" s="277"/>
      <c r="N15" s="407"/>
      <c r="O15" s="43"/>
    </row>
    <row r="16" spans="1:15" s="44" customFormat="1" ht="23.25" customHeight="1">
      <c r="A16" s="41"/>
      <c r="B16" s="42"/>
      <c r="C16" s="45"/>
      <c r="D16" s="1409" t="s">
        <v>461</v>
      </c>
      <c r="E16" s="1409"/>
      <c r="F16" s="1409"/>
      <c r="G16" s="1409"/>
      <c r="H16" s="1409"/>
      <c r="I16" s="1409"/>
      <c r="J16" s="1409"/>
      <c r="K16" s="1409"/>
      <c r="L16" s="1409"/>
      <c r="M16" s="1409"/>
      <c r="N16" s="407"/>
      <c r="O16" s="43"/>
    </row>
    <row r="17" spans="1:15" s="44" customFormat="1" ht="3" customHeight="1">
      <c r="A17" s="41"/>
      <c r="B17" s="42"/>
      <c r="C17" s="45"/>
      <c r="D17" s="277"/>
      <c r="E17" s="277"/>
      <c r="F17" s="277"/>
      <c r="G17" s="277"/>
      <c r="H17" s="277"/>
      <c r="I17" s="277"/>
      <c r="J17" s="277"/>
      <c r="K17" s="277"/>
      <c r="L17" s="277"/>
      <c r="M17" s="277"/>
      <c r="N17" s="407"/>
      <c r="O17" s="43"/>
    </row>
    <row r="18" spans="1:15" s="44" customFormat="1" ht="23.25" customHeight="1">
      <c r="A18" s="41"/>
      <c r="B18" s="42"/>
      <c r="C18" s="45"/>
      <c r="D18" s="1413" t="s">
        <v>462</v>
      </c>
      <c r="E18" s="1409"/>
      <c r="F18" s="1409"/>
      <c r="G18" s="1409"/>
      <c r="H18" s="1409"/>
      <c r="I18" s="1409"/>
      <c r="J18" s="1409"/>
      <c r="K18" s="1409"/>
      <c r="L18" s="1409"/>
      <c r="M18" s="1409"/>
      <c r="N18" s="407"/>
      <c r="O18" s="43"/>
    </row>
    <row r="19" spans="1:15" s="44" customFormat="1" ht="3" customHeight="1">
      <c r="A19" s="41"/>
      <c r="B19" s="42"/>
      <c r="C19" s="45"/>
      <c r="D19" s="277"/>
      <c r="E19" s="277"/>
      <c r="F19" s="277"/>
      <c r="G19" s="277"/>
      <c r="H19" s="277"/>
      <c r="I19" s="277"/>
      <c r="J19" s="277"/>
      <c r="K19" s="277"/>
      <c r="L19" s="277"/>
      <c r="M19" s="277"/>
      <c r="N19" s="407"/>
      <c r="O19" s="43"/>
    </row>
    <row r="20" spans="1:15" s="44" customFormat="1" ht="14.25" customHeight="1">
      <c r="A20" s="41"/>
      <c r="B20" s="42"/>
      <c r="C20" s="45"/>
      <c r="D20" s="1409" t="s">
        <v>463</v>
      </c>
      <c r="E20" s="1409"/>
      <c r="F20" s="1409"/>
      <c r="G20" s="1409"/>
      <c r="H20" s="1409"/>
      <c r="I20" s="1409"/>
      <c r="J20" s="1409"/>
      <c r="K20" s="1409"/>
      <c r="L20" s="1409"/>
      <c r="M20" s="1409"/>
      <c r="N20" s="407"/>
      <c r="O20" s="43"/>
    </row>
    <row r="21" spans="1:15" s="44" customFormat="1" ht="3" customHeight="1">
      <c r="A21" s="41"/>
      <c r="B21" s="42"/>
      <c r="C21" s="45"/>
      <c r="D21" s="277"/>
      <c r="E21" s="277"/>
      <c r="F21" s="277"/>
      <c r="G21" s="277"/>
      <c r="H21" s="277"/>
      <c r="I21" s="277"/>
      <c r="J21" s="277"/>
      <c r="K21" s="277"/>
      <c r="L21" s="277"/>
      <c r="M21" s="277"/>
      <c r="N21" s="407"/>
      <c r="O21" s="43"/>
    </row>
    <row r="22" spans="1:15" s="44" customFormat="1" ht="32.25" customHeight="1">
      <c r="A22" s="41"/>
      <c r="B22" s="42"/>
      <c r="C22" s="45"/>
      <c r="D22" s="1409" t="s">
        <v>464</v>
      </c>
      <c r="E22" s="1409"/>
      <c r="F22" s="1409"/>
      <c r="G22" s="1409"/>
      <c r="H22" s="1409"/>
      <c r="I22" s="1409"/>
      <c r="J22" s="1409"/>
      <c r="K22" s="1409"/>
      <c r="L22" s="1409"/>
      <c r="M22" s="1409"/>
      <c r="N22" s="407"/>
      <c r="O22" s="43"/>
    </row>
    <row r="23" spans="1:15" s="44" customFormat="1" ht="3" customHeight="1">
      <c r="A23" s="41"/>
      <c r="B23" s="42"/>
      <c r="C23" s="45"/>
      <c r="D23" s="277"/>
      <c r="E23" s="277"/>
      <c r="F23" s="277"/>
      <c r="G23" s="277"/>
      <c r="H23" s="277"/>
      <c r="I23" s="277"/>
      <c r="J23" s="277"/>
      <c r="K23" s="277"/>
      <c r="L23" s="277"/>
      <c r="M23" s="277"/>
      <c r="N23" s="407"/>
      <c r="O23" s="43"/>
    </row>
    <row r="24" spans="1:15" s="44" customFormat="1" ht="81.75" customHeight="1">
      <c r="A24" s="41"/>
      <c r="B24" s="42"/>
      <c r="C24" s="45"/>
      <c r="D24" s="1409" t="s">
        <v>346</v>
      </c>
      <c r="E24" s="1409"/>
      <c r="F24" s="1409"/>
      <c r="G24" s="1409"/>
      <c r="H24" s="1409"/>
      <c r="I24" s="1409"/>
      <c r="J24" s="1409"/>
      <c r="K24" s="1409"/>
      <c r="L24" s="1409"/>
      <c r="M24" s="1409"/>
      <c r="N24" s="407"/>
      <c r="O24" s="43"/>
    </row>
    <row r="25" spans="1:15" s="44" customFormat="1" ht="3" customHeight="1">
      <c r="A25" s="41"/>
      <c r="B25" s="42"/>
      <c r="C25" s="45"/>
      <c r="D25" s="277"/>
      <c r="E25" s="277"/>
      <c r="F25" s="277"/>
      <c r="G25" s="277"/>
      <c r="H25" s="277"/>
      <c r="I25" s="277"/>
      <c r="J25" s="277"/>
      <c r="K25" s="277"/>
      <c r="L25" s="277"/>
      <c r="M25" s="277"/>
      <c r="N25" s="407"/>
      <c r="O25" s="43"/>
    </row>
    <row r="26" spans="1:15" s="44" customFormat="1" ht="70.5" customHeight="1">
      <c r="A26" s="41"/>
      <c r="B26" s="42"/>
      <c r="C26" s="45"/>
      <c r="D26" s="1413" t="s">
        <v>53</v>
      </c>
      <c r="E26" s="1413"/>
      <c r="F26" s="1413"/>
      <c r="G26" s="1413"/>
      <c r="H26" s="1413"/>
      <c r="I26" s="1413"/>
      <c r="J26" s="1413"/>
      <c r="K26" s="1413"/>
      <c r="L26" s="1413"/>
      <c r="M26" s="1413"/>
      <c r="N26" s="407"/>
      <c r="O26" s="43"/>
    </row>
    <row r="27" spans="1:15" s="44" customFormat="1" ht="3" customHeight="1">
      <c r="A27" s="41"/>
      <c r="B27" s="42"/>
      <c r="C27" s="45"/>
      <c r="D27" s="56"/>
      <c r="E27" s="56"/>
      <c r="F27" s="56"/>
      <c r="G27" s="56"/>
      <c r="H27" s="56"/>
      <c r="I27" s="56"/>
      <c r="J27" s="57"/>
      <c r="K27" s="57"/>
      <c r="L27" s="57"/>
      <c r="M27" s="58"/>
      <c r="N27" s="407"/>
      <c r="O27" s="43"/>
    </row>
    <row r="28" spans="1:15" s="44" customFormat="1" ht="57" customHeight="1">
      <c r="A28" s="41"/>
      <c r="B28" s="42"/>
      <c r="C28" s="47"/>
      <c r="D28" s="1409" t="s">
        <v>55</v>
      </c>
      <c r="E28" s="1410"/>
      <c r="F28" s="1410"/>
      <c r="G28" s="1410"/>
      <c r="H28" s="1410"/>
      <c r="I28" s="1410"/>
      <c r="J28" s="1410"/>
      <c r="K28" s="1410"/>
      <c r="L28" s="1410"/>
      <c r="M28" s="1410"/>
      <c r="N28" s="407"/>
      <c r="O28" s="43"/>
    </row>
    <row r="29" spans="1:15" s="44" customFormat="1" ht="3" customHeight="1">
      <c r="A29" s="41"/>
      <c r="B29" s="42"/>
      <c r="C29" s="47"/>
      <c r="D29" s="278"/>
      <c r="E29" s="278"/>
      <c r="F29" s="278"/>
      <c r="G29" s="278"/>
      <c r="H29" s="278"/>
      <c r="I29" s="278"/>
      <c r="J29" s="278"/>
      <c r="K29" s="278"/>
      <c r="L29" s="278"/>
      <c r="M29" s="278"/>
      <c r="N29" s="407"/>
      <c r="O29" s="43"/>
    </row>
    <row r="30" spans="1:15" s="44" customFormat="1" ht="34.5" customHeight="1">
      <c r="A30" s="41"/>
      <c r="B30" s="42"/>
      <c r="C30" s="47"/>
      <c r="D30" s="1409" t="s">
        <v>54</v>
      </c>
      <c r="E30" s="1410"/>
      <c r="F30" s="1410"/>
      <c r="G30" s="1410"/>
      <c r="H30" s="1410"/>
      <c r="I30" s="1410"/>
      <c r="J30" s="1410"/>
      <c r="K30" s="1410"/>
      <c r="L30" s="1410"/>
      <c r="M30" s="1410"/>
      <c r="N30" s="407"/>
      <c r="O30" s="43"/>
    </row>
    <row r="31" spans="1:15" s="44" customFormat="1" ht="64.5" customHeight="1">
      <c r="A31" s="41"/>
      <c r="B31" s="42"/>
      <c r="C31" s="49"/>
      <c r="D31" s="92"/>
      <c r="E31" s="92"/>
      <c r="F31" s="92"/>
      <c r="G31" s="92"/>
      <c r="H31" s="92"/>
      <c r="I31" s="92"/>
      <c r="J31" s="92"/>
      <c r="K31" s="92"/>
      <c r="L31" s="92"/>
      <c r="M31" s="92"/>
      <c r="N31" s="407"/>
      <c r="O31" s="43"/>
    </row>
    <row r="32" spans="1:15" s="44" customFormat="1" ht="13.5" customHeight="1">
      <c r="A32" s="41"/>
      <c r="B32" s="42"/>
      <c r="C32" s="49"/>
      <c r="D32" s="395"/>
      <c r="E32" s="395"/>
      <c r="F32" s="395"/>
      <c r="G32" s="396"/>
      <c r="H32" s="397" t="s">
        <v>17</v>
      </c>
      <c r="I32" s="394"/>
      <c r="J32" s="52"/>
      <c r="K32" s="396"/>
      <c r="L32" s="397" t="s">
        <v>24</v>
      </c>
      <c r="M32" s="394"/>
      <c r="N32" s="407"/>
      <c r="O32" s="43"/>
    </row>
    <row r="33" spans="1:17" s="44" customFormat="1" ht="6" customHeight="1">
      <c r="A33" s="41"/>
      <c r="B33" s="42"/>
      <c r="C33" s="49"/>
      <c r="D33" s="398"/>
      <c r="E33" s="50"/>
      <c r="F33" s="50"/>
      <c r="G33" s="52"/>
      <c r="H33" s="51"/>
      <c r="I33" s="52"/>
      <c r="J33" s="52"/>
      <c r="K33" s="400"/>
      <c r="L33" s="401"/>
      <c r="M33" s="52"/>
      <c r="N33" s="407"/>
      <c r="O33" s="43"/>
    </row>
    <row r="34" spans="1:17" s="44" customFormat="1" ht="11.25">
      <c r="A34" s="41"/>
      <c r="B34" s="42"/>
      <c r="C34" s="48"/>
      <c r="D34" s="399" t="s">
        <v>44</v>
      </c>
      <c r="E34" s="50" t="s">
        <v>36</v>
      </c>
      <c r="F34" s="50"/>
      <c r="G34" s="50"/>
      <c r="H34" s="51"/>
      <c r="I34" s="50"/>
      <c r="J34" s="52"/>
      <c r="K34" s="402"/>
      <c r="L34" s="52"/>
      <c r="M34" s="52"/>
      <c r="N34" s="407"/>
      <c r="O34" s="43"/>
    </row>
    <row r="35" spans="1:17" s="44" customFormat="1">
      <c r="A35" s="41"/>
      <c r="B35" s="42"/>
      <c r="C35" s="49"/>
      <c r="D35" s="399" t="s">
        <v>3</v>
      </c>
      <c r="E35" s="50" t="s">
        <v>37</v>
      </c>
      <c r="F35" s="50"/>
      <c r="G35" s="52"/>
      <c r="H35" s="51"/>
      <c r="I35" s="52"/>
      <c r="J35" s="52"/>
      <c r="K35" s="1407" t="str">
        <f>MID(capa!C55,23,30)</f>
        <v/>
      </c>
      <c r="L35" s="1408"/>
      <c r="M35" s="52"/>
      <c r="N35" s="407"/>
      <c r="O35" s="43"/>
    </row>
    <row r="36" spans="1:17" s="44" customFormat="1" ht="11.25">
      <c r="A36" s="41"/>
      <c r="B36" s="42"/>
      <c r="C36" s="49"/>
      <c r="D36" s="399" t="s">
        <v>40</v>
      </c>
      <c r="E36" s="50" t="s">
        <v>39</v>
      </c>
      <c r="F36" s="50"/>
      <c r="G36" s="52"/>
      <c r="H36" s="51"/>
      <c r="I36" s="52"/>
      <c r="J36" s="52"/>
      <c r="K36" s="402"/>
      <c r="L36" s="52"/>
      <c r="M36" s="52"/>
      <c r="N36" s="407"/>
      <c r="O36" s="43"/>
    </row>
    <row r="37" spans="1:17" s="44" customFormat="1" ht="11.25">
      <c r="A37" s="41"/>
      <c r="B37" s="42"/>
      <c r="C37" s="48"/>
      <c r="D37" s="399" t="s">
        <v>41</v>
      </c>
      <c r="E37" s="50" t="s">
        <v>20</v>
      </c>
      <c r="F37" s="50"/>
      <c r="G37" s="50"/>
      <c r="H37" s="51"/>
      <c r="I37" s="50"/>
      <c r="J37" s="52"/>
      <c r="K37" s="402"/>
      <c r="L37" s="52"/>
      <c r="M37" s="52"/>
      <c r="N37" s="407"/>
      <c r="O37" s="43"/>
    </row>
    <row r="38" spans="1:17" s="44" customFormat="1" ht="11.25">
      <c r="A38" s="41"/>
      <c r="B38" s="42"/>
      <c r="C38" s="48"/>
      <c r="D38" s="399" t="s">
        <v>15</v>
      </c>
      <c r="E38" s="50" t="s">
        <v>5</v>
      </c>
      <c r="F38" s="50"/>
      <c r="G38" s="50"/>
      <c r="H38" s="51"/>
      <c r="I38" s="50"/>
      <c r="J38" s="52"/>
      <c r="K38" s="402"/>
      <c r="L38" s="52"/>
      <c r="M38" s="52"/>
      <c r="N38" s="407"/>
      <c r="O38" s="43"/>
    </row>
    <row r="39" spans="1:17" s="44" customFormat="1" ht="8.25" customHeight="1">
      <c r="A39" s="41"/>
      <c r="B39" s="42"/>
      <c r="C39" s="42"/>
      <c r="D39" s="42"/>
      <c r="E39" s="42"/>
      <c r="F39" s="42"/>
      <c r="G39" s="42"/>
      <c r="H39" s="42"/>
      <c r="I39" s="42"/>
      <c r="J39" s="42"/>
      <c r="K39" s="37"/>
      <c r="L39" s="42"/>
      <c r="M39" s="42"/>
      <c r="N39" s="407"/>
      <c r="O39" s="43"/>
    </row>
    <row r="40" spans="1:17" ht="13.5" customHeight="1">
      <c r="A40" s="36"/>
      <c r="B40" s="40"/>
      <c r="C40" s="38"/>
      <c r="D40" s="38"/>
      <c r="E40" s="29"/>
      <c r="F40" s="37"/>
      <c r="G40" s="37"/>
      <c r="H40" s="37"/>
      <c r="I40" s="37"/>
      <c r="J40" s="37"/>
      <c r="L40" s="1411">
        <v>41640</v>
      </c>
      <c r="M40" s="1412"/>
      <c r="N40" s="449">
        <v>3</v>
      </c>
      <c r="O40" s="222"/>
      <c r="P40" s="222"/>
    </row>
    <row r="43" spans="1:17">
      <c r="L43" s="222"/>
      <c r="M43" s="222"/>
      <c r="N43" s="222"/>
      <c r="O43" s="222"/>
      <c r="P43" s="222"/>
      <c r="Q43" s="222"/>
    </row>
    <row r="48" spans="1:17">
      <c r="C48" s="1205" t="s">
        <v>501</v>
      </c>
    </row>
    <row r="51" spans="13:14" ht="8.25" customHeight="1"/>
    <row r="53" spans="13:14" ht="9" customHeight="1">
      <c r="N53" s="44"/>
    </row>
    <row r="54" spans="13:14" ht="8.25" customHeight="1">
      <c r="M54" s="53"/>
      <c r="N54" s="53"/>
    </row>
    <row r="55" spans="13:14" ht="9.75" customHeight="1"/>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D22:M22"/>
    <mergeCell ref="D18:M18"/>
    <mergeCell ref="B1:E1"/>
    <mergeCell ref="C3:M4"/>
    <mergeCell ref="D20:M20"/>
    <mergeCell ref="D12:M12"/>
    <mergeCell ref="D10:M10"/>
    <mergeCell ref="D6:M6"/>
    <mergeCell ref="D16:M16"/>
    <mergeCell ref="D14:M14"/>
    <mergeCell ref="D8:M8"/>
    <mergeCell ref="K35:L35"/>
    <mergeCell ref="D28:M28"/>
    <mergeCell ref="D30:M30"/>
    <mergeCell ref="D24:M24"/>
    <mergeCell ref="L40:M40"/>
    <mergeCell ref="D26:M26"/>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AL76"/>
  <sheetViews>
    <sheetView showRuler="0" workbookViewId="0"/>
  </sheetViews>
  <sheetFormatPr defaultRowHeight="12.75"/>
  <cols>
    <col min="1" max="1" width="1" style="1050" customWidth="1"/>
    <col min="2" max="2" width="2.5703125" style="1050" customWidth="1"/>
    <col min="3" max="3" width="1" style="1050" customWidth="1"/>
    <col min="4" max="4" width="21.85546875" style="1050" customWidth="1"/>
    <col min="5" max="5" width="9.28515625" style="1050" customWidth="1"/>
    <col min="6" max="6" width="5.42578125" style="1050" customWidth="1"/>
    <col min="7" max="7" width="9.28515625" style="1050" customWidth="1"/>
    <col min="8" max="8" width="5.42578125" style="1050" customWidth="1"/>
    <col min="9" max="9" width="9.28515625" style="1050" customWidth="1"/>
    <col min="10" max="10" width="5.42578125" style="1050" customWidth="1"/>
    <col min="11" max="11" width="9.28515625" style="1050" customWidth="1"/>
    <col min="12" max="12" width="5.42578125" style="1050" customWidth="1"/>
    <col min="13" max="13" width="9.28515625" style="1050" customWidth="1"/>
    <col min="14" max="14" width="5.42578125" style="1050" customWidth="1"/>
    <col min="15" max="15" width="2.5703125" style="1050" customWidth="1"/>
    <col min="16" max="16" width="1" style="1050" customWidth="1"/>
    <col min="17" max="17" width="11" style="1050" customWidth="1"/>
    <col min="18" max="18" width="11" style="1051" customWidth="1"/>
    <col min="19" max="20" width="11.28515625" style="1051" customWidth="1"/>
    <col min="21" max="21" width="12.42578125" style="1051" customWidth="1"/>
    <col min="22" max="22" width="10.7109375" style="1051" customWidth="1"/>
    <col min="23" max="23" width="9.140625" style="1051"/>
    <col min="24" max="16384" width="9.140625" style="1050"/>
  </cols>
  <sheetData>
    <row r="1" spans="1:23" ht="13.5" customHeight="1">
      <c r="A1" s="962"/>
      <c r="B1" s="963"/>
      <c r="C1" s="963"/>
      <c r="D1" s="964"/>
      <c r="E1" s="963"/>
      <c r="F1" s="963"/>
      <c r="G1" s="963"/>
      <c r="H1" s="963"/>
      <c r="I1" s="1421" t="s">
        <v>487</v>
      </c>
      <c r="J1" s="1421"/>
      <c r="K1" s="1421"/>
      <c r="L1" s="1421"/>
      <c r="M1" s="1421"/>
      <c r="N1" s="1421"/>
      <c r="O1" s="965"/>
      <c r="P1" s="966"/>
    </row>
    <row r="2" spans="1:23" ht="6" customHeight="1">
      <c r="A2" s="966"/>
      <c r="B2" s="1229"/>
      <c r="C2" s="968"/>
      <c r="D2" s="968"/>
      <c r="E2" s="968"/>
      <c r="F2" s="968"/>
      <c r="G2" s="968"/>
      <c r="H2" s="968"/>
      <c r="I2" s="968"/>
      <c r="J2" s="968"/>
      <c r="K2" s="968"/>
      <c r="L2" s="968"/>
      <c r="M2" s="968"/>
      <c r="N2" s="968"/>
      <c r="O2" s="962"/>
      <c r="P2" s="966"/>
    </row>
    <row r="3" spans="1:23" ht="13.5" customHeight="1" thickBot="1">
      <c r="A3" s="966"/>
      <c r="B3" s="969"/>
      <c r="C3" s="970"/>
      <c r="D3" s="962"/>
      <c r="E3" s="962"/>
      <c r="F3" s="962"/>
      <c r="G3" s="971"/>
      <c r="H3" s="962"/>
      <c r="I3" s="962"/>
      <c r="J3" s="962"/>
      <c r="K3" s="962"/>
      <c r="L3" s="962"/>
      <c r="M3" s="1422" t="s">
        <v>75</v>
      </c>
      <c r="N3" s="1422"/>
      <c r="O3" s="962"/>
      <c r="P3" s="966"/>
    </row>
    <row r="4" spans="1:23" s="1052" customFormat="1" ht="13.5" customHeight="1" thickBot="1">
      <c r="A4" s="972"/>
      <c r="B4" s="973"/>
      <c r="C4" s="1144" t="s">
        <v>196</v>
      </c>
      <c r="D4" s="1145"/>
      <c r="E4" s="1145"/>
      <c r="F4" s="1145"/>
      <c r="G4" s="1145"/>
      <c r="H4" s="1145"/>
      <c r="I4" s="1145"/>
      <c r="J4" s="1145"/>
      <c r="K4" s="1145"/>
      <c r="L4" s="1145"/>
      <c r="M4" s="1145"/>
      <c r="N4" s="1146"/>
      <c r="O4" s="962"/>
      <c r="P4" s="972"/>
      <c r="R4" s="1051"/>
      <c r="S4" s="1051"/>
      <c r="T4" s="1051"/>
      <c r="U4" s="1051"/>
      <c r="V4" s="1051"/>
      <c r="W4" s="1051"/>
    </row>
    <row r="5" spans="1:23" ht="3.75" customHeight="1">
      <c r="A5" s="966"/>
      <c r="B5" s="974"/>
      <c r="C5" s="1423" t="s">
        <v>173</v>
      </c>
      <c r="D5" s="1424"/>
      <c r="E5" s="1230"/>
      <c r="F5" s="1230"/>
      <c r="G5" s="1230"/>
      <c r="H5" s="1230"/>
      <c r="I5" s="1230"/>
      <c r="J5" s="1230"/>
      <c r="K5" s="970"/>
      <c r="L5" s="1230"/>
      <c r="M5" s="1230"/>
      <c r="N5" s="1230"/>
      <c r="O5" s="962"/>
      <c r="P5" s="966"/>
    </row>
    <row r="6" spans="1:23" ht="13.5" customHeight="1">
      <c r="A6" s="966"/>
      <c r="B6" s="974"/>
      <c r="C6" s="1424"/>
      <c r="D6" s="1424"/>
      <c r="E6" s="1053" t="s">
        <v>34</v>
      </c>
      <c r="F6" s="1054" t="s">
        <v>580</v>
      </c>
      <c r="G6" s="1053" t="s">
        <v>34</v>
      </c>
      <c r="H6" s="1054" t="s">
        <v>34</v>
      </c>
      <c r="I6" s="1055"/>
      <c r="J6" s="1054" t="s">
        <v>34</v>
      </c>
      <c r="K6" s="1056" t="s">
        <v>581</v>
      </c>
      <c r="L6" s="1057" t="s">
        <v>34</v>
      </c>
      <c r="M6" s="1057" t="s">
        <v>34</v>
      </c>
      <c r="N6" s="1058"/>
      <c r="O6" s="962"/>
      <c r="P6" s="966"/>
      <c r="Q6" s="1051"/>
      <c r="R6" s="1231"/>
      <c r="S6" s="1232"/>
    </row>
    <row r="7" spans="1:23">
      <c r="A7" s="966"/>
      <c r="B7" s="974"/>
      <c r="C7" s="975"/>
      <c r="D7" s="975"/>
      <c r="E7" s="1425" t="s">
        <v>600</v>
      </c>
      <c r="F7" s="1425"/>
      <c r="G7" s="1425" t="s">
        <v>601</v>
      </c>
      <c r="H7" s="1425"/>
      <c r="I7" s="1425" t="s">
        <v>602</v>
      </c>
      <c r="J7" s="1425"/>
      <c r="K7" s="1425" t="s">
        <v>603</v>
      </c>
      <c r="L7" s="1425"/>
      <c r="M7" s="1425" t="s">
        <v>600</v>
      </c>
      <c r="N7" s="1425"/>
      <c r="O7" s="962"/>
      <c r="P7" s="966"/>
    </row>
    <row r="8" spans="1:23" s="1059" customFormat="1" ht="18" customHeight="1">
      <c r="A8" s="976"/>
      <c r="B8" s="977"/>
      <c r="C8" s="1418" t="s">
        <v>2</v>
      </c>
      <c r="D8" s="1418"/>
      <c r="E8" s="1419">
        <v>10598</v>
      </c>
      <c r="F8" s="1419"/>
      <c r="G8" s="1419">
        <v>10594.5</v>
      </c>
      <c r="H8" s="1419"/>
      <c r="I8" s="1419">
        <v>10521.4</v>
      </c>
      <c r="J8" s="1419"/>
      <c r="K8" s="1419">
        <v>10505.1</v>
      </c>
      <c r="L8" s="1419"/>
      <c r="M8" s="1420">
        <v>10493</v>
      </c>
      <c r="N8" s="1420"/>
      <c r="O8" s="962"/>
      <c r="P8" s="976"/>
      <c r="R8" s="1051"/>
      <c r="S8" s="1051"/>
      <c r="T8" s="1051"/>
      <c r="U8" s="1051"/>
      <c r="V8" s="1051"/>
      <c r="W8" s="1153"/>
    </row>
    <row r="9" spans="1:23" ht="14.25" customHeight="1">
      <c r="A9" s="966"/>
      <c r="B9" s="969"/>
      <c r="C9" s="978" t="s">
        <v>74</v>
      </c>
      <c r="D9" s="979"/>
      <c r="E9" s="1426">
        <v>5125.3999999999996</v>
      </c>
      <c r="F9" s="1426"/>
      <c r="G9" s="1426">
        <v>5123.1000000000004</v>
      </c>
      <c r="H9" s="1426"/>
      <c r="I9" s="1426">
        <v>5076.3999999999996</v>
      </c>
      <c r="J9" s="1426"/>
      <c r="K9" s="1426">
        <v>5065.8999999999996</v>
      </c>
      <c r="L9" s="1426"/>
      <c r="M9" s="1427">
        <v>5057.8999999999996</v>
      </c>
      <c r="N9" s="1427"/>
      <c r="O9" s="980"/>
      <c r="P9" s="966"/>
      <c r="R9" s="1140"/>
      <c r="S9" s="1140"/>
      <c r="T9" s="1140"/>
    </row>
    <row r="10" spans="1:23" ht="14.25" customHeight="1">
      <c r="A10" s="966"/>
      <c r="B10" s="969"/>
      <c r="C10" s="978" t="s">
        <v>73</v>
      </c>
      <c r="D10" s="979"/>
      <c r="E10" s="1426">
        <v>5472.7</v>
      </c>
      <c r="F10" s="1426"/>
      <c r="G10" s="1426">
        <v>5471.4</v>
      </c>
      <c r="H10" s="1426"/>
      <c r="I10" s="1426">
        <v>5445</v>
      </c>
      <c r="J10" s="1426"/>
      <c r="K10" s="1426">
        <v>5439.2</v>
      </c>
      <c r="L10" s="1426"/>
      <c r="M10" s="1427">
        <v>5435.1</v>
      </c>
      <c r="N10" s="1427"/>
      <c r="O10" s="980"/>
      <c r="P10" s="966"/>
    </row>
    <row r="11" spans="1:23" ht="18.75" customHeight="1">
      <c r="A11" s="966"/>
      <c r="B11" s="969"/>
      <c r="C11" s="978" t="s">
        <v>195</v>
      </c>
      <c r="D11" s="1233"/>
      <c r="E11" s="1426">
        <v>1587.1</v>
      </c>
      <c r="F11" s="1426"/>
      <c r="G11" s="1426">
        <v>1584.4</v>
      </c>
      <c r="H11" s="1426"/>
      <c r="I11" s="1426">
        <v>1559.9</v>
      </c>
      <c r="J11" s="1426"/>
      <c r="K11" s="1426">
        <v>1554.2</v>
      </c>
      <c r="L11" s="1426"/>
      <c r="M11" s="1427">
        <v>1549.1</v>
      </c>
      <c r="N11" s="1427"/>
      <c r="O11" s="980"/>
      <c r="P11" s="966"/>
      <c r="Q11" s="1234"/>
    </row>
    <row r="12" spans="1:23" ht="13.5" customHeight="1">
      <c r="A12" s="966"/>
      <c r="B12" s="969"/>
      <c r="C12" s="978" t="s">
        <v>174</v>
      </c>
      <c r="D12" s="979"/>
      <c r="E12" s="1426">
        <v>1125.5</v>
      </c>
      <c r="F12" s="1426"/>
      <c r="G12" s="1426">
        <v>1119.9000000000001</v>
      </c>
      <c r="H12" s="1426"/>
      <c r="I12" s="1426">
        <v>1105.8</v>
      </c>
      <c r="J12" s="1426"/>
      <c r="K12" s="1426">
        <v>1098.5</v>
      </c>
      <c r="L12" s="1426"/>
      <c r="M12" s="1427">
        <v>1091.8</v>
      </c>
      <c r="N12" s="1427"/>
      <c r="O12" s="980"/>
      <c r="P12" s="966"/>
    </row>
    <row r="13" spans="1:23" ht="13.5" customHeight="1">
      <c r="A13" s="966"/>
      <c r="B13" s="969"/>
      <c r="C13" s="978" t="s">
        <v>175</v>
      </c>
      <c r="D13" s="979"/>
      <c r="E13" s="1426">
        <v>3092.3</v>
      </c>
      <c r="F13" s="1426"/>
      <c r="G13" s="1426">
        <v>3083.1</v>
      </c>
      <c r="H13" s="1426"/>
      <c r="I13" s="1426">
        <v>3052.7</v>
      </c>
      <c r="J13" s="1426"/>
      <c r="K13" s="1426">
        <v>3039.5</v>
      </c>
      <c r="L13" s="1426"/>
      <c r="M13" s="1427">
        <v>3027.6</v>
      </c>
      <c r="N13" s="1427"/>
      <c r="O13" s="980"/>
      <c r="P13" s="966"/>
    </row>
    <row r="14" spans="1:23" ht="13.5" customHeight="1">
      <c r="A14" s="966"/>
      <c r="B14" s="969"/>
      <c r="C14" s="978" t="s">
        <v>176</v>
      </c>
      <c r="D14" s="979"/>
      <c r="E14" s="1426">
        <v>4793.2</v>
      </c>
      <c r="F14" s="1426"/>
      <c r="G14" s="1426">
        <v>4807.2</v>
      </c>
      <c r="H14" s="1426"/>
      <c r="I14" s="1426">
        <v>4802.8999999999996</v>
      </c>
      <c r="J14" s="1426"/>
      <c r="K14" s="1426">
        <v>4812.8</v>
      </c>
      <c r="L14" s="1426"/>
      <c r="M14" s="1427">
        <v>4824.6000000000004</v>
      </c>
      <c r="N14" s="1427"/>
      <c r="O14" s="980"/>
      <c r="P14" s="966"/>
    </row>
    <row r="15" spans="1:23" s="1059" customFormat="1" ht="18" customHeight="1">
      <c r="A15" s="976"/>
      <c r="B15" s="977"/>
      <c r="C15" s="1418" t="s">
        <v>194</v>
      </c>
      <c r="D15" s="1418"/>
      <c r="E15" s="1419">
        <v>5527.2</v>
      </c>
      <c r="F15" s="1419"/>
      <c r="G15" s="1419">
        <v>5455</v>
      </c>
      <c r="H15" s="1419"/>
      <c r="I15" s="1419">
        <v>5385.4</v>
      </c>
      <c r="J15" s="1419"/>
      <c r="K15" s="1419">
        <v>5391.6</v>
      </c>
      <c r="L15" s="1419"/>
      <c r="M15" s="1420">
        <v>5392.2</v>
      </c>
      <c r="N15" s="1420"/>
      <c r="O15" s="981"/>
      <c r="P15" s="976"/>
      <c r="Q15" s="1235"/>
      <c r="R15" s="1051"/>
      <c r="S15" s="1051"/>
      <c r="T15" s="1051"/>
      <c r="U15" s="1051"/>
      <c r="V15" s="1051"/>
      <c r="W15" s="1153"/>
    </row>
    <row r="16" spans="1:23" ht="13.5" customHeight="1">
      <c r="A16" s="966"/>
      <c r="B16" s="969"/>
      <c r="C16" s="978" t="s">
        <v>74</v>
      </c>
      <c r="D16" s="979"/>
      <c r="E16" s="1426">
        <v>2920</v>
      </c>
      <c r="F16" s="1426"/>
      <c r="G16" s="1426">
        <v>2873</v>
      </c>
      <c r="H16" s="1426"/>
      <c r="I16" s="1426">
        <v>2831.5</v>
      </c>
      <c r="J16" s="1426"/>
      <c r="K16" s="1426">
        <v>2823.7</v>
      </c>
      <c r="L16" s="1426"/>
      <c r="M16" s="1427">
        <v>2829</v>
      </c>
      <c r="N16" s="1427"/>
      <c r="O16" s="980"/>
      <c r="P16" s="966"/>
      <c r="Q16" s="1236"/>
    </row>
    <row r="17" spans="1:38" ht="13.5" customHeight="1">
      <c r="A17" s="966"/>
      <c r="B17" s="969"/>
      <c r="C17" s="978" t="s">
        <v>73</v>
      </c>
      <c r="D17" s="979"/>
      <c r="E17" s="1426">
        <v>2607.1999999999998</v>
      </c>
      <c r="F17" s="1426"/>
      <c r="G17" s="1426">
        <v>2582</v>
      </c>
      <c r="H17" s="1426"/>
      <c r="I17" s="1426">
        <v>2553.9</v>
      </c>
      <c r="J17" s="1426"/>
      <c r="K17" s="1426">
        <v>2567.9</v>
      </c>
      <c r="L17" s="1426"/>
      <c r="M17" s="1427">
        <v>2563.3000000000002</v>
      </c>
      <c r="N17" s="1427"/>
      <c r="O17" s="980"/>
      <c r="P17" s="966"/>
      <c r="Q17" s="1234"/>
    </row>
    <row r="18" spans="1:38" ht="18.75" customHeight="1">
      <c r="A18" s="966"/>
      <c r="B18" s="969"/>
      <c r="C18" s="978" t="s">
        <v>174</v>
      </c>
      <c r="D18" s="979"/>
      <c r="E18" s="1426">
        <v>449.1</v>
      </c>
      <c r="F18" s="1426"/>
      <c r="G18" s="1426">
        <v>412.2</v>
      </c>
      <c r="H18" s="1426"/>
      <c r="I18" s="1426">
        <v>394.3</v>
      </c>
      <c r="J18" s="1426"/>
      <c r="K18" s="1426">
        <v>379.2</v>
      </c>
      <c r="L18" s="1426"/>
      <c r="M18" s="1427">
        <v>407.6</v>
      </c>
      <c r="N18" s="1427"/>
      <c r="O18" s="980"/>
      <c r="P18" s="966"/>
      <c r="Q18" s="1234"/>
    </row>
    <row r="19" spans="1:38" ht="13.5" customHeight="1">
      <c r="A19" s="966"/>
      <c r="B19" s="969"/>
      <c r="C19" s="978" t="s">
        <v>175</v>
      </c>
      <c r="D19" s="979"/>
      <c r="E19" s="1426">
        <v>2792.4</v>
      </c>
      <c r="F19" s="1426"/>
      <c r="G19" s="1426">
        <v>2779.6</v>
      </c>
      <c r="H19" s="1426"/>
      <c r="I19" s="1426">
        <v>2740.9</v>
      </c>
      <c r="J19" s="1426"/>
      <c r="K19" s="1426">
        <v>2726.9</v>
      </c>
      <c r="L19" s="1426"/>
      <c r="M19" s="1427">
        <v>2721.9</v>
      </c>
      <c r="N19" s="1427"/>
      <c r="O19" s="980"/>
      <c r="P19" s="966"/>
      <c r="Q19" s="1234"/>
    </row>
    <row r="20" spans="1:38" ht="13.5" customHeight="1">
      <c r="A20" s="966"/>
      <c r="B20" s="969"/>
      <c r="C20" s="978" t="s">
        <v>176</v>
      </c>
      <c r="D20" s="979"/>
      <c r="E20" s="1426">
        <v>2285.6999999999998</v>
      </c>
      <c r="F20" s="1426"/>
      <c r="G20" s="1426">
        <v>2263.1999999999998</v>
      </c>
      <c r="H20" s="1426"/>
      <c r="I20" s="1426">
        <v>2250.1999999999998</v>
      </c>
      <c r="J20" s="1426"/>
      <c r="K20" s="1426">
        <v>2285.5</v>
      </c>
      <c r="L20" s="1426"/>
      <c r="M20" s="1427">
        <v>2262.8000000000002</v>
      </c>
      <c r="N20" s="1427"/>
      <c r="O20" s="980"/>
      <c r="P20" s="966"/>
    </row>
    <row r="21" spans="1:38" s="1240" customFormat="1" ht="18" customHeight="1">
      <c r="A21" s="1237"/>
      <c r="B21" s="1238"/>
      <c r="C21" s="1418" t="s">
        <v>504</v>
      </c>
      <c r="D21" s="1418"/>
      <c r="E21" s="1428">
        <v>61.3</v>
      </c>
      <c r="F21" s="1428"/>
      <c r="G21" s="1428">
        <v>60.5</v>
      </c>
      <c r="H21" s="1428"/>
      <c r="I21" s="1428">
        <v>60.1</v>
      </c>
      <c r="J21" s="1428"/>
      <c r="K21" s="1428">
        <v>60.2</v>
      </c>
      <c r="L21" s="1428"/>
      <c r="M21" s="1429">
        <v>60.3</v>
      </c>
      <c r="N21" s="1429"/>
      <c r="O21" s="1239"/>
      <c r="P21" s="1237"/>
      <c r="R21" s="1051"/>
      <c r="S21" s="1051"/>
      <c r="T21" s="1051"/>
      <c r="U21" s="1051"/>
      <c r="V21" s="1051"/>
      <c r="W21" s="1241"/>
    </row>
    <row r="22" spans="1:38" ht="13.5" customHeight="1">
      <c r="A22" s="966"/>
      <c r="B22" s="969"/>
      <c r="C22" s="978" t="s">
        <v>74</v>
      </c>
      <c r="D22" s="979"/>
      <c r="E22" s="1426">
        <v>67.7</v>
      </c>
      <c r="F22" s="1426"/>
      <c r="G22" s="1426">
        <v>66.599999999999994</v>
      </c>
      <c r="H22" s="1426"/>
      <c r="I22" s="1426">
        <v>66.2</v>
      </c>
      <c r="J22" s="1426"/>
      <c r="K22" s="1426">
        <v>66.099999999999994</v>
      </c>
      <c r="L22" s="1426"/>
      <c r="M22" s="1427">
        <v>66.3</v>
      </c>
      <c r="N22" s="1427"/>
      <c r="O22" s="980"/>
      <c r="P22" s="966"/>
      <c r="Q22" s="1236"/>
    </row>
    <row r="23" spans="1:38" ht="13.5" customHeight="1">
      <c r="A23" s="966"/>
      <c r="B23" s="969"/>
      <c r="C23" s="978" t="s">
        <v>73</v>
      </c>
      <c r="D23" s="979"/>
      <c r="E23" s="1426">
        <v>55.5</v>
      </c>
      <c r="F23" s="1426"/>
      <c r="G23" s="1426">
        <v>55</v>
      </c>
      <c r="H23" s="1426"/>
      <c r="I23" s="1426">
        <v>54.5</v>
      </c>
      <c r="J23" s="1426"/>
      <c r="K23" s="1426">
        <v>54.9</v>
      </c>
      <c r="L23" s="1426"/>
      <c r="M23" s="1427">
        <v>54.8</v>
      </c>
      <c r="N23" s="1427"/>
      <c r="O23" s="980"/>
      <c r="P23" s="966"/>
      <c r="Q23" s="1236"/>
    </row>
    <row r="24" spans="1:38" ht="18.75" customHeight="1">
      <c r="A24" s="966"/>
      <c r="B24" s="969"/>
      <c r="C24" s="978" t="s">
        <v>190</v>
      </c>
      <c r="D24" s="979"/>
      <c r="E24" s="1426">
        <v>74.3</v>
      </c>
      <c r="F24" s="1426"/>
      <c r="G24" s="1426">
        <v>73.599999999999994</v>
      </c>
      <c r="H24" s="1426"/>
      <c r="I24" s="1426">
        <v>73.3</v>
      </c>
      <c r="J24" s="1426"/>
      <c r="K24" s="1426">
        <v>73.5</v>
      </c>
      <c r="L24" s="1426"/>
      <c r="M24" s="1427">
        <v>73.599999999999994</v>
      </c>
      <c r="N24" s="1427"/>
      <c r="O24" s="980"/>
      <c r="P24" s="966"/>
    </row>
    <row r="25" spans="1:38" ht="13.5" customHeight="1">
      <c r="A25" s="966"/>
      <c r="B25" s="969"/>
      <c r="C25" s="978" t="s">
        <v>174</v>
      </c>
      <c r="D25" s="979"/>
      <c r="E25" s="1426">
        <v>39.9</v>
      </c>
      <c r="F25" s="1426"/>
      <c r="G25" s="1426">
        <v>36.799999999999997</v>
      </c>
      <c r="H25" s="1426"/>
      <c r="I25" s="1426">
        <v>35.700000000000003</v>
      </c>
      <c r="J25" s="1426"/>
      <c r="K25" s="1426">
        <v>34.5</v>
      </c>
      <c r="L25" s="1426"/>
      <c r="M25" s="1427">
        <v>37.299999999999997</v>
      </c>
      <c r="N25" s="1427"/>
      <c r="O25" s="980"/>
      <c r="P25" s="966"/>
    </row>
    <row r="26" spans="1:38" ht="13.5" customHeight="1">
      <c r="A26" s="966"/>
      <c r="B26" s="969"/>
      <c r="C26" s="978" t="s">
        <v>175</v>
      </c>
      <c r="D26" s="962"/>
      <c r="E26" s="1430">
        <v>90.3</v>
      </c>
      <c r="F26" s="1430"/>
      <c r="G26" s="1430">
        <v>90.2</v>
      </c>
      <c r="H26" s="1430"/>
      <c r="I26" s="1430">
        <v>89.8</v>
      </c>
      <c r="J26" s="1430"/>
      <c r="K26" s="1426">
        <v>89.7</v>
      </c>
      <c r="L26" s="1426"/>
      <c r="M26" s="1431">
        <v>89.9</v>
      </c>
      <c r="N26" s="1431"/>
      <c r="O26" s="980"/>
      <c r="P26" s="966"/>
    </row>
    <row r="27" spans="1:38" ht="13.5" customHeight="1">
      <c r="A27" s="966"/>
      <c r="B27" s="969"/>
      <c r="C27" s="978" t="s">
        <v>176</v>
      </c>
      <c r="D27" s="962"/>
      <c r="E27" s="1430">
        <v>47.7</v>
      </c>
      <c r="F27" s="1430"/>
      <c r="G27" s="1430">
        <v>47.1</v>
      </c>
      <c r="H27" s="1430"/>
      <c r="I27" s="1430">
        <v>46.9</v>
      </c>
      <c r="J27" s="1430"/>
      <c r="K27" s="1426">
        <v>47.5</v>
      </c>
      <c r="L27" s="1426"/>
      <c r="M27" s="1431">
        <v>46.9</v>
      </c>
      <c r="N27" s="1431"/>
      <c r="O27" s="980"/>
      <c r="P27" s="966"/>
    </row>
    <row r="28" spans="1:38" ht="13.5" customHeight="1">
      <c r="A28" s="966"/>
      <c r="B28" s="969"/>
      <c r="C28" s="982" t="s">
        <v>193</v>
      </c>
      <c r="D28" s="962"/>
      <c r="E28" s="983"/>
      <c r="F28" s="983"/>
      <c r="G28" s="983"/>
      <c r="H28" s="983"/>
      <c r="I28" s="983"/>
      <c r="J28" s="983"/>
      <c r="K28" s="983"/>
      <c r="L28" s="983"/>
      <c r="M28" s="983"/>
      <c r="N28" s="983"/>
      <c r="O28" s="980"/>
      <c r="P28" s="966"/>
    </row>
    <row r="29" spans="1:38" ht="10.5" customHeight="1" thickBot="1">
      <c r="A29" s="966"/>
      <c r="B29" s="969"/>
      <c r="C29" s="984"/>
      <c r="D29" s="980"/>
      <c r="E29" s="980"/>
      <c r="F29" s="980"/>
      <c r="G29" s="980"/>
      <c r="H29" s="980"/>
      <c r="I29" s="980"/>
      <c r="J29" s="980"/>
      <c r="K29" s="980"/>
      <c r="L29" s="980"/>
      <c r="M29" s="1422"/>
      <c r="N29" s="1422"/>
      <c r="O29" s="980"/>
      <c r="P29" s="966"/>
      <c r="W29" s="1142"/>
      <c r="X29" s="1236"/>
      <c r="Y29" s="1236"/>
      <c r="AA29" s="1236"/>
      <c r="AB29" s="1236"/>
      <c r="AC29" s="1236"/>
      <c r="AE29" s="1236"/>
      <c r="AF29" s="1236"/>
      <c r="AG29" s="1236"/>
      <c r="AI29" s="1236"/>
      <c r="AJ29" s="1236"/>
      <c r="AK29" s="1236"/>
      <c r="AL29" s="1236"/>
    </row>
    <row r="30" spans="1:38" s="1052" customFormat="1" ht="13.5" customHeight="1" thickBot="1">
      <c r="A30" s="972"/>
      <c r="B30" s="973"/>
      <c r="C30" s="1144" t="s">
        <v>505</v>
      </c>
      <c r="D30" s="1145"/>
      <c r="E30" s="1145"/>
      <c r="F30" s="1145"/>
      <c r="G30" s="1145"/>
      <c r="H30" s="1145"/>
      <c r="I30" s="1145"/>
      <c r="J30" s="1145"/>
      <c r="K30" s="1145"/>
      <c r="L30" s="1145"/>
      <c r="M30" s="1145"/>
      <c r="N30" s="1146"/>
      <c r="O30" s="980"/>
      <c r="P30" s="972"/>
      <c r="R30" s="1138"/>
      <c r="S30" s="1138"/>
      <c r="T30" s="1138"/>
      <c r="U30" s="1138"/>
      <c r="V30" s="1138"/>
      <c r="W30" s="1138"/>
    </row>
    <row r="31" spans="1:38" s="1052" customFormat="1" ht="3.75" customHeight="1">
      <c r="A31" s="972"/>
      <c r="B31" s="973"/>
      <c r="C31" s="1434" t="s">
        <v>177</v>
      </c>
      <c r="D31" s="1434"/>
      <c r="E31" s="985"/>
      <c r="F31" s="985"/>
      <c r="G31" s="985"/>
      <c r="H31" s="985"/>
      <c r="I31" s="985"/>
      <c r="J31" s="985"/>
      <c r="K31" s="985"/>
      <c r="L31" s="985"/>
      <c r="M31" s="985"/>
      <c r="N31" s="985"/>
      <c r="O31" s="980"/>
      <c r="P31" s="972"/>
      <c r="R31" s="1138"/>
      <c r="S31" s="1138"/>
      <c r="T31" s="1138"/>
      <c r="U31" s="1138"/>
      <c r="V31" s="1138"/>
      <c r="W31" s="1138"/>
    </row>
    <row r="32" spans="1:38" ht="13.5" customHeight="1">
      <c r="A32" s="966"/>
      <c r="B32" s="969"/>
      <c r="C32" s="1434"/>
      <c r="D32" s="1434"/>
      <c r="E32" s="1053" t="s">
        <v>34</v>
      </c>
      <c r="F32" s="1054" t="s">
        <v>580</v>
      </c>
      <c r="G32" s="1053" t="s">
        <v>34</v>
      </c>
      <c r="H32" s="1054" t="s">
        <v>34</v>
      </c>
      <c r="I32" s="1055"/>
      <c r="J32" s="1054" t="s">
        <v>34</v>
      </c>
      <c r="K32" s="1056" t="s">
        <v>581</v>
      </c>
      <c r="L32" s="1057" t="s">
        <v>34</v>
      </c>
      <c r="M32" s="1057" t="s">
        <v>34</v>
      </c>
      <c r="N32" s="1058"/>
      <c r="O32" s="980"/>
      <c r="P32" s="966"/>
    </row>
    <row r="33" spans="1:23">
      <c r="A33" s="966"/>
      <c r="B33" s="969"/>
      <c r="C33" s="975"/>
      <c r="D33" s="975"/>
      <c r="E33" s="1425" t="str">
        <f>+E7</f>
        <v>3.º trimestre</v>
      </c>
      <c r="F33" s="1425"/>
      <c r="G33" s="1425" t="str">
        <f>+G7</f>
        <v>4.º trimestre</v>
      </c>
      <c r="H33" s="1425"/>
      <c r="I33" s="1425" t="str">
        <f>+I7</f>
        <v>1.º trimestre</v>
      </c>
      <c r="J33" s="1425"/>
      <c r="K33" s="1425" t="str">
        <f>+K7</f>
        <v>2.º trimestre</v>
      </c>
      <c r="L33" s="1425"/>
      <c r="M33" s="1425" t="str">
        <f>+M7</f>
        <v>3.º trimestre</v>
      </c>
      <c r="N33" s="1425"/>
      <c r="O33" s="980"/>
      <c r="P33" s="966"/>
      <c r="R33" s="1231"/>
      <c r="S33" s="1232"/>
    </row>
    <row r="34" spans="1:23">
      <c r="A34" s="966"/>
      <c r="B34" s="969"/>
      <c r="C34" s="975"/>
      <c r="D34" s="975"/>
      <c r="E34" s="1064" t="s">
        <v>178</v>
      </c>
      <c r="F34" s="1064" t="s">
        <v>113</v>
      </c>
      <c r="G34" s="1064" t="s">
        <v>178</v>
      </c>
      <c r="H34" s="1064" t="s">
        <v>113</v>
      </c>
      <c r="I34" s="1065" t="s">
        <v>178</v>
      </c>
      <c r="J34" s="1065" t="s">
        <v>113</v>
      </c>
      <c r="K34" s="1065" t="s">
        <v>178</v>
      </c>
      <c r="L34" s="1065" t="s">
        <v>113</v>
      </c>
      <c r="M34" s="1065" t="s">
        <v>178</v>
      </c>
      <c r="N34" s="1065" t="s">
        <v>113</v>
      </c>
      <c r="O34" s="980"/>
      <c r="P34" s="966"/>
      <c r="R34" s="1149"/>
      <c r="S34" s="1149"/>
    </row>
    <row r="35" spans="1:23" ht="18" customHeight="1">
      <c r="A35" s="966"/>
      <c r="B35" s="969"/>
      <c r="C35" s="1418" t="s">
        <v>2</v>
      </c>
      <c r="D35" s="1418"/>
      <c r="E35" s="1150">
        <v>10598</v>
      </c>
      <c r="F35" s="1150">
        <f>+E35/E35*100</f>
        <v>100</v>
      </c>
      <c r="G35" s="1151">
        <v>10594.5</v>
      </c>
      <c r="H35" s="1150">
        <f>+G35/G35*100</f>
        <v>100</v>
      </c>
      <c r="I35" s="1151">
        <v>10521.4</v>
      </c>
      <c r="J35" s="1150">
        <f>+I35/I35*100</f>
        <v>100</v>
      </c>
      <c r="K35" s="1151">
        <v>10505.1</v>
      </c>
      <c r="L35" s="1150">
        <f>+K35/K35*100</f>
        <v>100</v>
      </c>
      <c r="M35" s="1151">
        <v>10493</v>
      </c>
      <c r="N35" s="1151">
        <f>+M35/M35*100</f>
        <v>100</v>
      </c>
      <c r="O35" s="980"/>
      <c r="P35" s="966"/>
      <c r="Q35" s="1242"/>
      <c r="R35" s="1243"/>
      <c r="S35" s="1243"/>
      <c r="T35" s="1243"/>
    </row>
    <row r="36" spans="1:23" ht="13.5" customHeight="1">
      <c r="A36" s="966"/>
      <c r="B36" s="969"/>
      <c r="C36" s="986"/>
      <c r="D36" s="986" t="s">
        <v>195</v>
      </c>
      <c r="E36" s="1155">
        <v>1587.1</v>
      </c>
      <c r="F36" s="1155">
        <f>+E36/E$35*100</f>
        <v>14.97546706925835</v>
      </c>
      <c r="G36" s="1156">
        <v>1584.4</v>
      </c>
      <c r="H36" s="1155">
        <f>+G36/G$35*100</f>
        <v>14.954929444523103</v>
      </c>
      <c r="I36" s="1156">
        <v>1559.9</v>
      </c>
      <c r="J36" s="1155">
        <f>+I36/I$35*100</f>
        <v>14.825973729731787</v>
      </c>
      <c r="K36" s="1156">
        <v>1554.2</v>
      </c>
      <c r="L36" s="1155">
        <f>+K36/K$35*100</f>
        <v>14.794718755652017</v>
      </c>
      <c r="M36" s="1156">
        <v>1549.1</v>
      </c>
      <c r="N36" s="1156">
        <f>+M36/M$35*100</f>
        <v>14.763175450300201</v>
      </c>
      <c r="O36" s="980"/>
      <c r="P36" s="966"/>
      <c r="Q36" s="1242"/>
      <c r="R36" s="1243"/>
      <c r="S36" s="1243"/>
      <c r="T36" s="1243"/>
    </row>
    <row r="37" spans="1:23" ht="13.5" customHeight="1">
      <c r="A37" s="966"/>
      <c r="B37" s="969"/>
      <c r="C37" s="986"/>
      <c r="D37" s="986" t="s">
        <v>506</v>
      </c>
      <c r="E37" s="1155">
        <v>1976.9</v>
      </c>
      <c r="F37" s="1155">
        <f>+E37/E$35*100</f>
        <v>18.653519531987168</v>
      </c>
      <c r="G37" s="1156">
        <v>1984.4</v>
      </c>
      <c r="H37" s="1155">
        <f>+G37/G$35*100</f>
        <v>18.730473358818255</v>
      </c>
      <c r="I37" s="1156">
        <v>1978.6</v>
      </c>
      <c r="J37" s="1155">
        <f>+I37/I$35*100</f>
        <v>18.8054821601688</v>
      </c>
      <c r="K37" s="1156">
        <v>1983.9</v>
      </c>
      <c r="L37" s="1155">
        <f>+K37/K$35*100</f>
        <v>18.885112945140932</v>
      </c>
      <c r="M37" s="1156">
        <v>1990</v>
      </c>
      <c r="N37" s="1156">
        <f>+M37/M$35*100</f>
        <v>18.965024301915562</v>
      </c>
      <c r="O37" s="980"/>
      <c r="P37" s="966"/>
      <c r="Q37" s="1242"/>
      <c r="R37" s="1243"/>
      <c r="S37" s="1243"/>
      <c r="T37" s="1243"/>
    </row>
    <row r="38" spans="1:23" s="1060" customFormat="1" ht="17.25" customHeight="1">
      <c r="A38" s="987"/>
      <c r="B38" s="988"/>
      <c r="C38" s="986" t="s">
        <v>206</v>
      </c>
      <c r="D38" s="986"/>
      <c r="E38" s="1155">
        <v>3722.1</v>
      </c>
      <c r="F38" s="1155">
        <f>+E38/E$35*100</f>
        <v>35.120777505189658</v>
      </c>
      <c r="G38" s="1156">
        <v>3719.7</v>
      </c>
      <c r="H38" s="1155">
        <f>+G38/G$35*100</f>
        <v>35.109726745009198</v>
      </c>
      <c r="I38" s="1156">
        <v>3686.9</v>
      </c>
      <c r="J38" s="1155">
        <f>+I38/I$35*100</f>
        <v>35.041914574106109</v>
      </c>
      <c r="K38" s="1156">
        <v>3679.8</v>
      </c>
      <c r="L38" s="1155">
        <f>+K38/K$35*100</f>
        <v>35.028700345546447</v>
      </c>
      <c r="M38" s="1156">
        <v>3674.2</v>
      </c>
      <c r="N38" s="1156">
        <f>+M38/M$35*100</f>
        <v>35.015724768893548</v>
      </c>
      <c r="O38" s="989"/>
      <c r="P38" s="987"/>
      <c r="Q38" s="1242"/>
      <c r="R38" s="1243"/>
      <c r="S38" s="1243"/>
      <c r="T38" s="1243"/>
      <c r="U38" s="1143"/>
      <c r="V38" s="1143"/>
      <c r="W38" s="1143"/>
    </row>
    <row r="39" spans="1:23" ht="13.5" customHeight="1">
      <c r="A39" s="966"/>
      <c r="B39" s="969"/>
      <c r="C39" s="986"/>
      <c r="D39" s="990" t="s">
        <v>195</v>
      </c>
      <c r="E39" s="1165">
        <v>546</v>
      </c>
      <c r="F39" s="1165">
        <f>+E39/E38*100</f>
        <v>14.669138389618762</v>
      </c>
      <c r="G39" s="1166">
        <v>543.1</v>
      </c>
      <c r="H39" s="1165">
        <f>+G39/G38*100</f>
        <v>14.600639836545959</v>
      </c>
      <c r="I39" s="1166">
        <v>533.20000000000005</v>
      </c>
      <c r="J39" s="1165">
        <f>+I39/I38*100</f>
        <v>14.462014158235917</v>
      </c>
      <c r="K39" s="1166">
        <v>529.4</v>
      </c>
      <c r="L39" s="1165">
        <f>+K39/K38*100</f>
        <v>14.386651448448283</v>
      </c>
      <c r="M39" s="1166">
        <v>525.79999999999995</v>
      </c>
      <c r="N39" s="1166">
        <f>+M39/M38*100</f>
        <v>14.310598225464046</v>
      </c>
      <c r="O39" s="980"/>
      <c r="P39" s="966"/>
      <c r="R39" s="1152"/>
      <c r="S39" s="1152"/>
      <c r="T39" s="1152"/>
      <c r="U39" s="1152"/>
    </row>
    <row r="40" spans="1:23" ht="13.5" customHeight="1">
      <c r="A40" s="966"/>
      <c r="B40" s="969"/>
      <c r="C40" s="986"/>
      <c r="D40" s="990" t="s">
        <v>506</v>
      </c>
      <c r="E40" s="1165">
        <v>623.29999999999995</v>
      </c>
      <c r="F40" s="1165">
        <f>+E40/E38*100</f>
        <v>16.745923000456731</v>
      </c>
      <c r="G40" s="1166">
        <v>626.70000000000005</v>
      </c>
      <c r="H40" s="1165">
        <f>+G40/G38*100</f>
        <v>16.848132913944674</v>
      </c>
      <c r="I40" s="1166">
        <v>621.4</v>
      </c>
      <c r="J40" s="1165">
        <f>+I40/I38*100</f>
        <v>16.854267813067889</v>
      </c>
      <c r="K40" s="1166">
        <v>623.6</v>
      </c>
      <c r="L40" s="1165">
        <f>+K40/K38*100</f>
        <v>16.946573183325182</v>
      </c>
      <c r="M40" s="1166">
        <v>626.1</v>
      </c>
      <c r="N40" s="1166">
        <f>+M40/M38*100</f>
        <v>17.040444178324535</v>
      </c>
      <c r="O40" s="980"/>
      <c r="P40" s="966"/>
      <c r="R40" s="1152"/>
      <c r="S40" s="1152"/>
      <c r="T40" s="1152"/>
      <c r="U40" s="1152"/>
    </row>
    <row r="41" spans="1:23" s="1060" customFormat="1" ht="17.25" customHeight="1">
      <c r="A41" s="987"/>
      <c r="B41" s="988"/>
      <c r="C41" s="986" t="s">
        <v>207</v>
      </c>
      <c r="D41" s="986"/>
      <c r="E41" s="1155">
        <v>2356.6999999999998</v>
      </c>
      <c r="F41" s="1155">
        <f>+E41/E$35*100</f>
        <v>22.237214568786563</v>
      </c>
      <c r="G41" s="1156">
        <v>2354.3000000000002</v>
      </c>
      <c r="H41" s="1155">
        <f>+G41/G$35*100</f>
        <v>22.221907593562698</v>
      </c>
      <c r="I41" s="1156">
        <v>2339.1</v>
      </c>
      <c r="J41" s="1155">
        <f>+I41/I$35*100</f>
        <v>22.231832265668068</v>
      </c>
      <c r="K41" s="1156">
        <v>2334</v>
      </c>
      <c r="L41" s="1155">
        <f>+K41/K$35*100</f>
        <v>22.217779935459919</v>
      </c>
      <c r="M41" s="1156">
        <v>2329.9</v>
      </c>
      <c r="N41" s="1156">
        <f>+M41/M$35*100</f>
        <v>22.204326693986467</v>
      </c>
      <c r="O41" s="989"/>
      <c r="P41" s="987"/>
      <c r="R41" s="1152"/>
      <c r="S41" s="1152"/>
      <c r="T41" s="1152"/>
      <c r="U41" s="1152"/>
      <c r="V41" s="1143"/>
      <c r="W41" s="1143"/>
    </row>
    <row r="42" spans="1:23" ht="13.5" customHeight="1">
      <c r="A42" s="966"/>
      <c r="B42" s="969"/>
      <c r="C42" s="986"/>
      <c r="D42" s="990" t="s">
        <v>195</v>
      </c>
      <c r="E42" s="1165">
        <v>317</v>
      </c>
      <c r="F42" s="1165">
        <f>+E42/E41*100</f>
        <v>13.451012008316715</v>
      </c>
      <c r="G42" s="1166">
        <v>316</v>
      </c>
      <c r="H42" s="1165">
        <f>+G42/G41*100</f>
        <v>13.422248651403812</v>
      </c>
      <c r="I42" s="1166">
        <v>310</v>
      </c>
      <c r="J42" s="1165">
        <f>+I42/I41*100</f>
        <v>13.252960540378778</v>
      </c>
      <c r="K42" s="1166">
        <v>308.3</v>
      </c>
      <c r="L42" s="1165">
        <f>+K42/K41*100</f>
        <v>13.209083119108827</v>
      </c>
      <c r="M42" s="1166">
        <v>306.8</v>
      </c>
      <c r="N42" s="1166">
        <f>+M42/M41*100</f>
        <v>13.167947122194084</v>
      </c>
      <c r="O42" s="980"/>
      <c r="P42" s="966"/>
      <c r="R42" s="1152"/>
      <c r="S42" s="1152"/>
      <c r="T42" s="1152"/>
      <c r="U42" s="1152"/>
    </row>
    <row r="43" spans="1:23" ht="13.5" customHeight="1">
      <c r="A43" s="966"/>
      <c r="B43" s="969"/>
      <c r="C43" s="986"/>
      <c r="D43" s="990" t="s">
        <v>506</v>
      </c>
      <c r="E43" s="1165">
        <v>501.1</v>
      </c>
      <c r="F43" s="1165">
        <f>+E43/E41*100</f>
        <v>21.262782704629359</v>
      </c>
      <c r="G43" s="1166">
        <v>501.9</v>
      </c>
      <c r="H43" s="1165">
        <f>+G43/G41*100</f>
        <v>21.318438601707513</v>
      </c>
      <c r="I43" s="1166">
        <v>499.6</v>
      </c>
      <c r="J43" s="1165">
        <f>+I43/I41*100</f>
        <v>21.358642212816896</v>
      </c>
      <c r="K43" s="1166">
        <v>499.8</v>
      </c>
      <c r="L43" s="1165">
        <f>+K43/K41*100</f>
        <v>21.413881748071979</v>
      </c>
      <c r="M43" s="1166">
        <v>500.3</v>
      </c>
      <c r="N43" s="1166">
        <f>+M43/M41*100</f>
        <v>21.473024593330187</v>
      </c>
      <c r="O43" s="980"/>
      <c r="P43" s="966"/>
      <c r="R43" s="1152"/>
      <c r="S43" s="1152"/>
      <c r="T43" s="1152"/>
      <c r="U43" s="1152"/>
    </row>
    <row r="44" spans="1:23" s="1060" customFormat="1" ht="17.25" customHeight="1">
      <c r="A44" s="987"/>
      <c r="B44" s="988"/>
      <c r="C44" s="986" t="s">
        <v>61</v>
      </c>
      <c r="D44" s="986"/>
      <c r="E44" s="1155">
        <v>2847.5</v>
      </c>
      <c r="F44" s="1155">
        <f>+E44/E$35*100</f>
        <v>26.868277033402528</v>
      </c>
      <c r="G44" s="1156">
        <v>2849.3</v>
      </c>
      <c r="H44" s="1155">
        <f>+G44/G$35*100</f>
        <v>26.894143187502952</v>
      </c>
      <c r="I44" s="1156">
        <v>2832.2</v>
      </c>
      <c r="J44" s="1155">
        <f>+I44/I$35*100</f>
        <v>26.918470925922406</v>
      </c>
      <c r="K44" s="1156">
        <v>2831</v>
      </c>
      <c r="L44" s="1155">
        <f>+K44/K$35*100</f>
        <v>26.948815337312354</v>
      </c>
      <c r="M44" s="1156">
        <v>2830.5</v>
      </c>
      <c r="N44" s="1156">
        <f>+M44/M$35*100</f>
        <v>26.975126274659296</v>
      </c>
      <c r="O44" s="989"/>
      <c r="P44" s="987"/>
      <c r="R44" s="1152"/>
      <c r="S44" s="1152"/>
      <c r="T44" s="1152"/>
      <c r="U44" s="1152"/>
      <c r="V44" s="1143"/>
      <c r="W44" s="1143"/>
    </row>
    <row r="45" spans="1:23" ht="13.5" customHeight="1">
      <c r="A45" s="966"/>
      <c r="B45" s="969"/>
      <c r="C45" s="986"/>
      <c r="D45" s="990" t="s">
        <v>195</v>
      </c>
      <c r="E45" s="1165">
        <v>468.9</v>
      </c>
      <c r="F45" s="1165">
        <f>+E45/E44*100</f>
        <v>16.467076382791923</v>
      </c>
      <c r="G45" s="1166">
        <v>470.2</v>
      </c>
      <c r="H45" s="1165">
        <f>+G45/G44*100</f>
        <v>16.502298810234091</v>
      </c>
      <c r="I45" s="1166">
        <v>464</v>
      </c>
      <c r="J45" s="1165">
        <f>+I45/I44*100</f>
        <v>16.383023797754397</v>
      </c>
      <c r="K45" s="1166">
        <v>464.3</v>
      </c>
      <c r="L45" s="1165">
        <f>+K45/K44*100</f>
        <v>16.400565171317556</v>
      </c>
      <c r="M45" s="1166">
        <v>464.7</v>
      </c>
      <c r="N45" s="1166">
        <f>+M45/M44*100</f>
        <v>16.417594064652889</v>
      </c>
      <c r="O45" s="980"/>
      <c r="P45" s="966"/>
    </row>
    <row r="46" spans="1:23" ht="13.5" customHeight="1">
      <c r="A46" s="966"/>
      <c r="B46" s="969"/>
      <c r="C46" s="986"/>
      <c r="D46" s="990" t="s">
        <v>506</v>
      </c>
      <c r="E46" s="1165">
        <v>531.9</v>
      </c>
      <c r="F46" s="1165">
        <f>+E46/E44*100</f>
        <v>18.679543459174713</v>
      </c>
      <c r="G46" s="1166">
        <v>535.20000000000005</v>
      </c>
      <c r="H46" s="1165">
        <f>+G46/G44*100</f>
        <v>18.783560874600781</v>
      </c>
      <c r="I46" s="1166">
        <v>536.9</v>
      </c>
      <c r="J46" s="1165">
        <f>+I46/I44*100</f>
        <v>18.956994562530895</v>
      </c>
      <c r="K46" s="1166">
        <v>539.79999999999995</v>
      </c>
      <c r="L46" s="1165">
        <f>+K46/K44*100</f>
        <v>19.067467326033203</v>
      </c>
      <c r="M46" s="1166">
        <v>542.9</v>
      </c>
      <c r="N46" s="1166">
        <f>+M46/M44*100</f>
        <v>19.18035682741565</v>
      </c>
      <c r="O46" s="980"/>
      <c r="P46" s="966"/>
    </row>
    <row r="47" spans="1:23" s="1060" customFormat="1" ht="17.25" customHeight="1">
      <c r="A47" s="987"/>
      <c r="B47" s="988"/>
      <c r="C47" s="986" t="s">
        <v>209</v>
      </c>
      <c r="D47" s="986"/>
      <c r="E47" s="1155">
        <v>739.7</v>
      </c>
      <c r="F47" s="1155">
        <f>+E47/E$35*100</f>
        <v>6.9796187959992455</v>
      </c>
      <c r="G47" s="1156">
        <v>738.6</v>
      </c>
      <c r="H47" s="1155">
        <f>+G47/G$35*100</f>
        <v>6.9715418377460008</v>
      </c>
      <c r="I47" s="1156">
        <v>733.1</v>
      </c>
      <c r="J47" s="1155">
        <f>+I47/I$35*100</f>
        <v>6.9677039177295796</v>
      </c>
      <c r="K47" s="1156">
        <v>731</v>
      </c>
      <c r="L47" s="1155">
        <f>+K47/K$35*100</f>
        <v>6.9585249069499575</v>
      </c>
      <c r="M47" s="1156">
        <v>729.4</v>
      </c>
      <c r="N47" s="1156">
        <f>+M47/M$35*100</f>
        <v>6.9513008672448295</v>
      </c>
      <c r="O47" s="989"/>
      <c r="P47" s="987"/>
      <c r="R47" s="1143"/>
      <c r="S47" s="1143"/>
      <c r="T47" s="1143"/>
      <c r="U47" s="1143"/>
      <c r="V47" s="1143"/>
      <c r="W47" s="1143"/>
    </row>
    <row r="48" spans="1:23" ht="13.5" customHeight="1">
      <c r="A48" s="966"/>
      <c r="B48" s="969"/>
      <c r="C48" s="986"/>
      <c r="D48" s="990" t="s">
        <v>195</v>
      </c>
      <c r="E48" s="1165">
        <v>99</v>
      </c>
      <c r="F48" s="1165">
        <f>+E48/E47*100</f>
        <v>13.383804244964173</v>
      </c>
      <c r="G48" s="1166">
        <v>99</v>
      </c>
      <c r="H48" s="1165">
        <f>+G48/G47*100</f>
        <v>13.403736799350122</v>
      </c>
      <c r="I48" s="1166">
        <v>97.4</v>
      </c>
      <c r="J48" s="1165">
        <f>+I48/I47*100</f>
        <v>13.286045559950892</v>
      </c>
      <c r="K48" s="1166">
        <v>97.1</v>
      </c>
      <c r="L48" s="1165">
        <f>+K48/K47*100</f>
        <v>13.283173734610124</v>
      </c>
      <c r="M48" s="1166">
        <v>96.9</v>
      </c>
      <c r="N48" s="1166">
        <f>+M48/M47*100</f>
        <v>13.284891691801482</v>
      </c>
      <c r="O48" s="980"/>
      <c r="P48" s="966"/>
      <c r="R48" s="1158"/>
      <c r="S48" s="1158"/>
      <c r="T48" s="1158"/>
      <c r="U48" s="1158"/>
    </row>
    <row r="49" spans="1:23" ht="13.5" customHeight="1">
      <c r="A49" s="966"/>
      <c r="B49" s="969"/>
      <c r="C49" s="986"/>
      <c r="D49" s="990" t="s">
        <v>506</v>
      </c>
      <c r="E49" s="1165">
        <v>171.6</v>
      </c>
      <c r="F49" s="1165">
        <f>+E49/E47*100</f>
        <v>23.198594024604567</v>
      </c>
      <c r="G49" s="1166">
        <v>171.5</v>
      </c>
      <c r="H49" s="1165">
        <f>+G49/G47*100</f>
        <v>23.219604657460057</v>
      </c>
      <c r="I49" s="1166">
        <v>171.2</v>
      </c>
      <c r="J49" s="1165">
        <f>+I49/I47*100</f>
        <v>23.352885008866455</v>
      </c>
      <c r="K49" s="1166">
        <v>170.9</v>
      </c>
      <c r="L49" s="1165">
        <f>+K49/K47*100</f>
        <v>23.378932968536255</v>
      </c>
      <c r="M49" s="1166">
        <v>170.7</v>
      </c>
      <c r="N49" s="1166">
        <f>+M49/M47*100</f>
        <v>23.402796819303536</v>
      </c>
      <c r="O49" s="980"/>
      <c r="P49" s="966"/>
      <c r="R49" s="1244"/>
      <c r="S49" s="1244"/>
      <c r="T49" s="1244"/>
      <c r="U49" s="1244"/>
    </row>
    <row r="50" spans="1:23" s="1060" customFormat="1" ht="17.25" customHeight="1">
      <c r="A50" s="987"/>
      <c r="B50" s="988"/>
      <c r="C50" s="986" t="s">
        <v>210</v>
      </c>
      <c r="D50" s="986"/>
      <c r="E50" s="1155">
        <v>438.3</v>
      </c>
      <c r="F50" s="1155">
        <f>+E50/E$35*100</f>
        <v>4.1356859784865074</v>
      </c>
      <c r="G50" s="1156">
        <v>438.5</v>
      </c>
      <c r="H50" s="1155">
        <f>+G50/G$35*100</f>
        <v>4.1389400160460621</v>
      </c>
      <c r="I50" s="1156">
        <v>438</v>
      </c>
      <c r="J50" s="1155">
        <f>+I50/I$35*100</f>
        <v>4.1629440948923149</v>
      </c>
      <c r="K50" s="1156">
        <v>437.6</v>
      </c>
      <c r="L50" s="1155">
        <f>+K50/K$35*100</f>
        <v>4.1655957582507543</v>
      </c>
      <c r="M50" s="1156">
        <v>437.4</v>
      </c>
      <c r="N50" s="1156">
        <f>+M50/M$35*100</f>
        <v>4.1684932812351088</v>
      </c>
      <c r="O50" s="989"/>
      <c r="P50" s="987"/>
      <c r="R50" s="1245"/>
      <c r="S50" s="1246"/>
      <c r="T50" s="1245"/>
      <c r="U50" s="1143"/>
      <c r="V50" s="1143"/>
      <c r="W50" s="1143"/>
    </row>
    <row r="51" spans="1:23" ht="13.5" customHeight="1">
      <c r="A51" s="966"/>
      <c r="B51" s="969"/>
      <c r="C51" s="986"/>
      <c r="D51" s="990" t="s">
        <v>195</v>
      </c>
      <c r="E51" s="1165">
        <v>70.2</v>
      </c>
      <c r="F51" s="1165">
        <f>+E51/E50*100</f>
        <v>16.016427104722794</v>
      </c>
      <c r="G51" s="1166">
        <v>70.5</v>
      </c>
      <c r="H51" s="1165">
        <f>+G51/G50*100</f>
        <v>16.077537058152792</v>
      </c>
      <c r="I51" s="1166">
        <v>70.099999999999994</v>
      </c>
      <c r="J51" s="1165">
        <f>+I51/I50*100</f>
        <v>16.004566210045663</v>
      </c>
      <c r="K51" s="1166">
        <v>70.2</v>
      </c>
      <c r="L51" s="1165">
        <f>+K51/K50*100</f>
        <v>16.042047531992687</v>
      </c>
      <c r="M51" s="1166">
        <v>70.3</v>
      </c>
      <c r="N51" s="1166">
        <f>+M51/M50*100</f>
        <v>16.072245084590765</v>
      </c>
      <c r="O51" s="980"/>
      <c r="P51" s="966"/>
      <c r="R51" s="1245"/>
      <c r="S51" s="1246"/>
      <c r="T51" s="1245"/>
      <c r="U51" s="1143"/>
    </row>
    <row r="52" spans="1:23" ht="13.5" customHeight="1">
      <c r="A52" s="966"/>
      <c r="B52" s="969"/>
      <c r="C52" s="986"/>
      <c r="D52" s="990" t="s">
        <v>506</v>
      </c>
      <c r="E52" s="1165">
        <v>85.5</v>
      </c>
      <c r="F52" s="1165">
        <f>+E52/E50*100</f>
        <v>19.507186858316221</v>
      </c>
      <c r="G52" s="1166">
        <v>85.7</v>
      </c>
      <c r="H52" s="1165">
        <f>+G52/G50*100</f>
        <v>19.543899657924744</v>
      </c>
      <c r="I52" s="1166">
        <v>86.2</v>
      </c>
      <c r="J52" s="1165">
        <f>+I52/I50*100</f>
        <v>19.680365296803654</v>
      </c>
      <c r="K52" s="1166">
        <v>86.4</v>
      </c>
      <c r="L52" s="1165">
        <f>+K52/K50*100</f>
        <v>19.744058500914079</v>
      </c>
      <c r="M52" s="1166">
        <v>86.5</v>
      </c>
      <c r="N52" s="1166">
        <f>+M52/M50*100</f>
        <v>19.775948788294468</v>
      </c>
      <c r="O52" s="980"/>
      <c r="P52" s="966"/>
      <c r="R52" s="1245"/>
      <c r="S52" s="1246"/>
      <c r="T52" s="1245"/>
      <c r="U52" s="1143"/>
    </row>
    <row r="53" spans="1:23" s="1060" customFormat="1" ht="17.25" customHeight="1">
      <c r="A53" s="987"/>
      <c r="B53" s="988"/>
      <c r="C53" s="986" t="s">
        <v>143</v>
      </c>
      <c r="D53" s="986"/>
      <c r="E53" s="1155">
        <v>246.5</v>
      </c>
      <c r="F53" s="1155">
        <f>+E53/E$35*100</f>
        <v>2.325910549160219</v>
      </c>
      <c r="G53" s="1156">
        <v>246.7</v>
      </c>
      <c r="H53" s="1155">
        <f>+G53/G$35*100</f>
        <v>2.3285667091415356</v>
      </c>
      <c r="I53" s="1156">
        <v>246.3</v>
      </c>
      <c r="J53" s="1155">
        <f>+I53/I$35*100</f>
        <v>2.3409432204839664</v>
      </c>
      <c r="K53" s="1156">
        <v>246.3</v>
      </c>
      <c r="L53" s="1155">
        <f>+K53/K$35*100</f>
        <v>2.3445754919039321</v>
      </c>
      <c r="M53" s="1156">
        <v>246.3</v>
      </c>
      <c r="N53" s="1156">
        <f>+M53/M$35*100</f>
        <v>2.3472791384732679</v>
      </c>
      <c r="O53" s="989"/>
      <c r="P53" s="987"/>
      <c r="R53" s="1143"/>
      <c r="S53" s="1143"/>
      <c r="T53" s="1143"/>
      <c r="U53" s="1143"/>
      <c r="V53" s="1143"/>
      <c r="W53" s="1143"/>
    </row>
    <row r="54" spans="1:23" ht="13.5" customHeight="1">
      <c r="A54" s="966"/>
      <c r="B54" s="969"/>
      <c r="C54" s="986"/>
      <c r="D54" s="990" t="s">
        <v>195</v>
      </c>
      <c r="E54" s="1165">
        <v>43.9</v>
      </c>
      <c r="F54" s="1165">
        <f>+E54/E53*100</f>
        <v>17.809330628803245</v>
      </c>
      <c r="G54" s="1166">
        <v>43.8</v>
      </c>
      <c r="H54" s="1165">
        <f>+G54/G53*100</f>
        <v>17.754357519254153</v>
      </c>
      <c r="I54" s="1166">
        <v>43.7</v>
      </c>
      <c r="J54" s="1165">
        <f>+I54/I53*100</f>
        <v>17.742590336987412</v>
      </c>
      <c r="K54" s="1166">
        <v>43.5</v>
      </c>
      <c r="L54" s="1165">
        <f>+K54/K53*100</f>
        <v>17.661388550548111</v>
      </c>
      <c r="M54" s="1166">
        <v>43.4</v>
      </c>
      <c r="N54" s="1166">
        <f>+M54/M53*100</f>
        <v>17.62078765732846</v>
      </c>
      <c r="O54" s="980"/>
      <c r="P54" s="966"/>
    </row>
    <row r="55" spans="1:23" ht="13.5" customHeight="1">
      <c r="A55" s="966"/>
      <c r="B55" s="969"/>
      <c r="C55" s="986"/>
      <c r="D55" s="990" t="s">
        <v>506</v>
      </c>
      <c r="E55" s="1165">
        <v>31.2</v>
      </c>
      <c r="F55" s="1165">
        <f>+E55/E53*100</f>
        <v>12.657200811359026</v>
      </c>
      <c r="G55" s="1166">
        <v>31.3</v>
      </c>
      <c r="H55" s="1165">
        <f>+G55/G53*100</f>
        <v>12.687474665585732</v>
      </c>
      <c r="I55" s="1166">
        <v>31</v>
      </c>
      <c r="J55" s="1165">
        <f>+I55/I53*100</f>
        <v>12.586276898091759</v>
      </c>
      <c r="K55" s="1166">
        <v>31.1</v>
      </c>
      <c r="L55" s="1165">
        <f>+K55/K53*100</f>
        <v>12.626877791311408</v>
      </c>
      <c r="M55" s="1166">
        <v>31.1</v>
      </c>
      <c r="N55" s="1166">
        <f>+M55/M53*100</f>
        <v>12.626877791311408</v>
      </c>
      <c r="O55" s="980"/>
      <c r="P55" s="966"/>
    </row>
    <row r="56" spans="1:23" s="1060" customFormat="1" ht="17.25" customHeight="1">
      <c r="A56" s="987"/>
      <c r="B56" s="988"/>
      <c r="C56" s="986" t="s">
        <v>144</v>
      </c>
      <c r="D56" s="986"/>
      <c r="E56" s="1155">
        <v>247.3</v>
      </c>
      <c r="F56" s="1155">
        <f>+E56/E$35*100</f>
        <v>2.3334591432345726</v>
      </c>
      <c r="G56" s="1156">
        <v>247.3</v>
      </c>
      <c r="H56" s="1155">
        <f>+G56/G$35*100</f>
        <v>2.3342300250129786</v>
      </c>
      <c r="I56" s="1156">
        <v>245.8</v>
      </c>
      <c r="J56" s="1155">
        <f>+I56/I$35*100</f>
        <v>2.3361910011975593</v>
      </c>
      <c r="K56" s="1156">
        <v>245.5</v>
      </c>
      <c r="L56" s="1155">
        <f>+K56/K$35*100</f>
        <v>2.336960143168556</v>
      </c>
      <c r="M56" s="1156">
        <v>245.3</v>
      </c>
      <c r="N56" s="1156">
        <f>+M56/M$35*100</f>
        <v>2.3377489755074814</v>
      </c>
      <c r="O56" s="989"/>
      <c r="P56" s="987"/>
      <c r="R56" s="1143"/>
      <c r="S56" s="1143"/>
      <c r="T56" s="1143"/>
      <c r="U56" s="1143"/>
      <c r="V56" s="1143"/>
      <c r="W56" s="1143"/>
    </row>
    <row r="57" spans="1:23" ht="13.5" customHeight="1">
      <c r="A57" s="966"/>
      <c r="B57" s="969"/>
      <c r="C57" s="986"/>
      <c r="D57" s="990" t="s">
        <v>195</v>
      </c>
      <c r="E57" s="1165">
        <v>42</v>
      </c>
      <c r="F57" s="1165">
        <f>+E57/E56*100</f>
        <v>16.983420946219166</v>
      </c>
      <c r="G57" s="1166">
        <v>41.9</v>
      </c>
      <c r="H57" s="1165">
        <f>+G57/G56*100</f>
        <v>16.942984229680551</v>
      </c>
      <c r="I57" s="1166">
        <v>41.5</v>
      </c>
      <c r="J57" s="1165">
        <f>+I57/I56*100</f>
        <v>16.883645240032546</v>
      </c>
      <c r="K57" s="1166">
        <v>41.4</v>
      </c>
      <c r="L57" s="1165">
        <f>+K57/K56*100</f>
        <v>16.863543788187371</v>
      </c>
      <c r="M57" s="1166">
        <v>41.2</v>
      </c>
      <c r="N57" s="1166">
        <f>+M57/M56*100</f>
        <v>16.795760293518143</v>
      </c>
      <c r="O57" s="980"/>
      <c r="P57" s="966"/>
    </row>
    <row r="58" spans="1:23" ht="13.5" customHeight="1">
      <c r="A58" s="966"/>
      <c r="B58" s="969"/>
      <c r="C58" s="986"/>
      <c r="D58" s="990" t="s">
        <v>506</v>
      </c>
      <c r="E58" s="1165">
        <v>32.200000000000003</v>
      </c>
      <c r="F58" s="1165">
        <f>+E58/E56*100</f>
        <v>13.020622725434695</v>
      </c>
      <c r="G58" s="1166">
        <v>32.200000000000003</v>
      </c>
      <c r="H58" s="1165">
        <f>+G58/G56*100</f>
        <v>13.020622725434695</v>
      </c>
      <c r="I58" s="1166">
        <v>32.299999999999997</v>
      </c>
      <c r="J58" s="1165">
        <f>+I58/I56*100</f>
        <v>13.140764849471113</v>
      </c>
      <c r="K58" s="1166">
        <v>32.299999999999997</v>
      </c>
      <c r="L58" s="1165">
        <f>+K58/K56*100</f>
        <v>13.156822810590629</v>
      </c>
      <c r="M58" s="1166">
        <v>32.299999999999997</v>
      </c>
      <c r="N58" s="1166">
        <f>+M58/M56*100</f>
        <v>13.167549938850383</v>
      </c>
      <c r="O58" s="980"/>
      <c r="P58" s="966"/>
    </row>
    <row r="59" spans="1:23" ht="13.5" customHeight="1">
      <c r="A59" s="966"/>
      <c r="B59" s="1247"/>
      <c r="C59" s="991" t="s">
        <v>179</v>
      </c>
      <c r="D59" s="975"/>
      <c r="E59" s="970"/>
      <c r="F59" s="992" t="s">
        <v>90</v>
      </c>
      <c r="G59" s="993"/>
      <c r="H59" s="993"/>
      <c r="I59" s="1248"/>
      <c r="J59" s="993"/>
      <c r="K59" s="993"/>
      <c r="L59" s="993"/>
      <c r="M59" s="993"/>
      <c r="N59" s="993"/>
      <c r="O59" s="980"/>
      <c r="P59" s="966"/>
    </row>
    <row r="60" spans="1:23" ht="13.5" customHeight="1">
      <c r="A60" s="966"/>
      <c r="B60" s="994">
        <v>6</v>
      </c>
      <c r="C60" s="1432">
        <v>41640</v>
      </c>
      <c r="D60" s="1432"/>
      <c r="E60" s="979"/>
      <c r="F60" s="979"/>
      <c r="G60" s="979"/>
      <c r="H60" s="979"/>
      <c r="I60" s="979"/>
      <c r="J60" s="979"/>
      <c r="K60" s="979"/>
      <c r="L60" s="979"/>
      <c r="M60" s="979"/>
      <c r="N60" s="979"/>
      <c r="O60" s="979"/>
      <c r="P60" s="979"/>
    </row>
    <row r="61" spans="1:23">
      <c r="M61" s="1061"/>
      <c r="N61" s="1061"/>
    </row>
    <row r="62" spans="1:23">
      <c r="M62" s="1061"/>
      <c r="N62" s="1061"/>
    </row>
    <row r="63" spans="1:23">
      <c r="M63" s="1061"/>
      <c r="N63" s="1061"/>
    </row>
    <row r="64" spans="1:23">
      <c r="M64" s="1061"/>
      <c r="N64" s="1061"/>
    </row>
    <row r="65" spans="11:15">
      <c r="K65" s="1051"/>
      <c r="L65" s="1051"/>
      <c r="M65" s="1062"/>
      <c r="N65" s="1062"/>
      <c r="O65" s="1051"/>
    </row>
    <row r="66" spans="11:15">
      <c r="K66" s="1051"/>
      <c r="L66" s="1051"/>
      <c r="M66" s="1062"/>
      <c r="N66" s="1062"/>
      <c r="O66" s="1051"/>
    </row>
    <row r="67" spans="11:15">
      <c r="K67" s="1051"/>
      <c r="L67" s="1051"/>
      <c r="M67" s="1051"/>
      <c r="N67" s="1051"/>
      <c r="O67" s="1051"/>
    </row>
    <row r="68" spans="11:15">
      <c r="K68" s="1051"/>
      <c r="L68" s="1051"/>
      <c r="M68" s="1051"/>
      <c r="N68" s="1051"/>
      <c r="O68" s="1051"/>
    </row>
    <row r="69" spans="11:15">
      <c r="K69" s="1051"/>
      <c r="L69" s="1051"/>
      <c r="M69" s="1051"/>
      <c r="N69" s="1051"/>
      <c r="O69" s="1051"/>
    </row>
    <row r="70" spans="11:15">
      <c r="K70" s="1051"/>
      <c r="L70" s="1051"/>
      <c r="M70" s="1051"/>
      <c r="N70" s="1051"/>
      <c r="O70" s="1051"/>
    </row>
    <row r="71" spans="11:15" ht="8.25" customHeight="1">
      <c r="K71" s="1051"/>
      <c r="L71" s="1051"/>
      <c r="M71" s="1051"/>
      <c r="N71" s="1051"/>
      <c r="O71" s="1051"/>
    </row>
    <row r="72" spans="11:15">
      <c r="K72" s="1051"/>
      <c r="L72" s="1051"/>
      <c r="M72" s="1051"/>
      <c r="N72" s="1051"/>
      <c r="O72" s="1051"/>
    </row>
    <row r="73" spans="11:15" ht="9" customHeight="1">
      <c r="K73" s="1051"/>
      <c r="L73" s="1051"/>
      <c r="M73" s="1051"/>
      <c r="N73" s="1051"/>
      <c r="O73" s="1249"/>
    </row>
    <row r="74" spans="11:15" ht="8.25" customHeight="1">
      <c r="K74" s="1051"/>
      <c r="L74" s="1051"/>
      <c r="M74" s="1433"/>
      <c r="N74" s="1433"/>
      <c r="O74" s="1433"/>
    </row>
    <row r="75" spans="11:15" ht="9.75" customHeight="1">
      <c r="K75" s="1051"/>
      <c r="L75" s="1051"/>
      <c r="M75" s="1051"/>
      <c r="N75" s="1051"/>
      <c r="O75" s="1051"/>
    </row>
    <row r="76" spans="11:15">
      <c r="K76" s="1051"/>
      <c r="L76" s="1051"/>
      <c r="M76" s="1051"/>
      <c r="N76" s="1051"/>
      <c r="O76" s="1051"/>
    </row>
  </sheetData>
  <mergeCells count="121">
    <mergeCell ref="C35:D35"/>
    <mergeCell ref="C60:D60"/>
    <mergeCell ref="M74:O74"/>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33:N33">
    <cfRule type="cellIs" dxfId="18" priority="2" operator="equal">
      <formula>"1.º trimestre"</formula>
    </cfRule>
  </conditionalFormatting>
  <conditionalFormatting sqref="E7:N7">
    <cfRule type="cellIs" dxfId="17"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AS78"/>
  <sheetViews>
    <sheetView workbookViewId="0"/>
  </sheetViews>
  <sheetFormatPr defaultRowHeight="12.75"/>
  <cols>
    <col min="1" max="1" width="1" style="1050" customWidth="1"/>
    <col min="2" max="2" width="2.5703125" style="1050" customWidth="1"/>
    <col min="3" max="3" width="1" style="1050" customWidth="1"/>
    <col min="4" max="4" width="34" style="1050" customWidth="1"/>
    <col min="5" max="5" width="7.42578125" style="1050" customWidth="1"/>
    <col min="6" max="6" width="4.85546875" style="1050" customWidth="1"/>
    <col min="7" max="7" width="7.42578125" style="1050" customWidth="1"/>
    <col min="8" max="8" width="4.85546875" style="1050" customWidth="1"/>
    <col min="9" max="9" width="7.42578125" style="1050" customWidth="1"/>
    <col min="10" max="10" width="4.85546875" style="1050" customWidth="1"/>
    <col min="11" max="11" width="7.42578125" style="1050" customWidth="1"/>
    <col min="12" max="12" width="4.85546875" style="1050" customWidth="1"/>
    <col min="13" max="13" width="7.42578125" style="1050" customWidth="1"/>
    <col min="14" max="14" width="4.85546875" style="1050" customWidth="1"/>
    <col min="15" max="15" width="2.5703125" style="1050" customWidth="1"/>
    <col min="16" max="16" width="1" style="1050" customWidth="1"/>
    <col min="17" max="17" width="9.140625" style="1137" customWidth="1"/>
    <col min="18" max="30" width="9.140625" style="1051" customWidth="1"/>
    <col min="31" max="45" width="9.140625" style="1051"/>
    <col min="46" max="16384" width="9.140625" style="1050"/>
  </cols>
  <sheetData>
    <row r="1" spans="1:45" ht="13.5" customHeight="1">
      <c r="A1" s="966"/>
      <c r="B1" s="1135"/>
      <c r="C1" s="1437" t="s">
        <v>392</v>
      </c>
      <c r="D1" s="1437"/>
      <c r="E1" s="962"/>
      <c r="F1" s="962"/>
      <c r="G1" s="962"/>
      <c r="H1" s="962"/>
      <c r="I1" s="962"/>
      <c r="J1" s="962"/>
      <c r="K1" s="962"/>
      <c r="L1" s="962"/>
      <c r="M1" s="1136"/>
      <c r="N1" s="962"/>
      <c r="O1" s="962"/>
      <c r="P1" s="966"/>
    </row>
    <row r="2" spans="1:45" ht="9.75" customHeight="1">
      <c r="A2" s="966"/>
      <c r="B2" s="995"/>
      <c r="C2" s="996"/>
      <c r="D2" s="995"/>
      <c r="E2" s="997"/>
      <c r="F2" s="997"/>
      <c r="G2" s="997"/>
      <c r="H2" s="997"/>
      <c r="I2" s="968"/>
      <c r="J2" s="968"/>
      <c r="K2" s="968"/>
      <c r="L2" s="968"/>
      <c r="M2" s="968"/>
      <c r="N2" s="968"/>
      <c r="O2" s="998"/>
      <c r="P2" s="966"/>
    </row>
    <row r="3" spans="1:45" ht="9" customHeight="1" thickBot="1">
      <c r="A3" s="966"/>
      <c r="B3" s="962"/>
      <c r="C3" s="984"/>
      <c r="D3" s="962"/>
      <c r="E3" s="962"/>
      <c r="F3" s="962"/>
      <c r="G3" s="962"/>
      <c r="H3" s="962"/>
      <c r="I3" s="962"/>
      <c r="J3" s="962"/>
      <c r="K3" s="962"/>
      <c r="L3" s="962"/>
      <c r="M3" s="1422" t="s">
        <v>75</v>
      </c>
      <c r="N3" s="1422"/>
      <c r="O3" s="999"/>
      <c r="P3" s="966"/>
    </row>
    <row r="4" spans="1:45" s="1052" customFormat="1" ht="13.5" customHeight="1" thickBot="1">
      <c r="A4" s="972"/>
      <c r="B4" s="985"/>
      <c r="C4" s="1144" t="s">
        <v>180</v>
      </c>
      <c r="D4" s="1145"/>
      <c r="E4" s="1145"/>
      <c r="F4" s="1145"/>
      <c r="G4" s="1145"/>
      <c r="H4" s="1145"/>
      <c r="I4" s="1145"/>
      <c r="J4" s="1145"/>
      <c r="K4" s="1145"/>
      <c r="L4" s="1145"/>
      <c r="M4" s="1145"/>
      <c r="N4" s="1146"/>
      <c r="O4" s="999"/>
      <c r="P4" s="972"/>
      <c r="Q4" s="1137"/>
      <c r="R4" s="1051"/>
      <c r="S4" s="1051"/>
      <c r="T4" s="1051"/>
      <c r="U4" s="1051"/>
      <c r="V4" s="1051"/>
      <c r="W4" s="1051"/>
      <c r="X4" s="1051"/>
      <c r="Y4" s="1051"/>
      <c r="Z4" s="1051"/>
      <c r="AA4" s="1138"/>
      <c r="AB4" s="1138"/>
      <c r="AC4" s="1138"/>
      <c r="AD4" s="1138"/>
      <c r="AE4" s="1138"/>
      <c r="AF4" s="1138"/>
      <c r="AG4" s="1138"/>
      <c r="AH4" s="1138"/>
      <c r="AI4" s="1138"/>
      <c r="AJ4" s="1138"/>
      <c r="AK4" s="1138"/>
      <c r="AL4" s="1138"/>
      <c r="AM4" s="1138"/>
      <c r="AN4" s="1138"/>
      <c r="AO4" s="1138"/>
      <c r="AP4" s="1138"/>
      <c r="AQ4" s="1138"/>
      <c r="AR4" s="1138"/>
      <c r="AS4" s="1138"/>
    </row>
    <row r="5" spans="1:45" ht="3.75" customHeight="1">
      <c r="A5" s="966"/>
      <c r="B5" s="962"/>
      <c r="C5" s="1438" t="s">
        <v>173</v>
      </c>
      <c r="D5" s="1439"/>
      <c r="E5" s="962"/>
      <c r="F5" s="1000"/>
      <c r="G5" s="1000"/>
      <c r="H5" s="1000"/>
      <c r="I5" s="1000"/>
      <c r="J5" s="1000"/>
      <c r="K5" s="962"/>
      <c r="L5" s="1000"/>
      <c r="M5" s="1000"/>
      <c r="N5" s="1000"/>
      <c r="O5" s="999"/>
      <c r="P5" s="966"/>
      <c r="AA5" s="1138"/>
      <c r="AB5" s="1138"/>
      <c r="AC5" s="1138"/>
      <c r="AD5" s="1138"/>
      <c r="AE5" s="1138"/>
      <c r="AF5" s="1138"/>
    </row>
    <row r="6" spans="1:45" ht="12.75" customHeight="1">
      <c r="A6" s="966"/>
      <c r="B6" s="962"/>
      <c r="C6" s="1439"/>
      <c r="D6" s="1439"/>
      <c r="E6" s="1053" t="s">
        <v>34</v>
      </c>
      <c r="F6" s="1054" t="s">
        <v>580</v>
      </c>
      <c r="G6" s="1053" t="s">
        <v>34</v>
      </c>
      <c r="H6" s="1054" t="s">
        <v>34</v>
      </c>
      <c r="I6" s="1055"/>
      <c r="J6" s="1054" t="s">
        <v>34</v>
      </c>
      <c r="K6" s="1056" t="s">
        <v>581</v>
      </c>
      <c r="L6" s="1057" t="s">
        <v>34</v>
      </c>
      <c r="M6" s="1057" t="s">
        <v>34</v>
      </c>
      <c r="N6" s="1058"/>
      <c r="O6" s="999"/>
      <c r="P6" s="966"/>
      <c r="Q6" s="1138"/>
      <c r="R6" s="1138"/>
      <c r="S6" s="1138"/>
      <c r="T6" s="1138"/>
    </row>
    <row r="7" spans="1:45">
      <c r="A7" s="966"/>
      <c r="B7" s="962"/>
      <c r="C7" s="1001"/>
      <c r="D7" s="1001"/>
      <c r="E7" s="1425" t="s">
        <v>600</v>
      </c>
      <c r="F7" s="1425"/>
      <c r="G7" s="1425" t="s">
        <v>601</v>
      </c>
      <c r="H7" s="1425"/>
      <c r="I7" s="1425" t="s">
        <v>602</v>
      </c>
      <c r="J7" s="1425"/>
      <c r="K7" s="1425" t="s">
        <v>603</v>
      </c>
      <c r="L7" s="1425"/>
      <c r="M7" s="1425" t="s">
        <v>600</v>
      </c>
      <c r="N7" s="1425"/>
      <c r="O7" s="1002"/>
      <c r="P7" s="966"/>
      <c r="AA7" s="1138"/>
      <c r="AB7" s="1138"/>
      <c r="AC7" s="1138"/>
      <c r="AD7" s="1138"/>
      <c r="AE7" s="1138"/>
      <c r="AF7" s="1138"/>
    </row>
    <row r="8" spans="1:45" s="1059" customFormat="1" ht="15.75" customHeight="1">
      <c r="A8" s="976"/>
      <c r="B8" s="1003"/>
      <c r="C8" s="1418" t="s">
        <v>13</v>
      </c>
      <c r="D8" s="1418"/>
      <c r="E8" s="1435">
        <v>4656.3</v>
      </c>
      <c r="F8" s="1435"/>
      <c r="G8" s="1435">
        <v>4531.8</v>
      </c>
      <c r="H8" s="1435"/>
      <c r="I8" s="1435">
        <v>4433.2</v>
      </c>
      <c r="J8" s="1435"/>
      <c r="K8" s="1435">
        <v>4505.6000000000004</v>
      </c>
      <c r="L8" s="1435"/>
      <c r="M8" s="1436">
        <v>4553.6000000000004</v>
      </c>
      <c r="N8" s="1436"/>
      <c r="O8" s="1004"/>
      <c r="P8" s="976"/>
      <c r="Q8" s="1137"/>
      <c r="R8" s="1142">
        <f>+M8-K8</f>
        <v>48</v>
      </c>
      <c r="S8" s="1051">
        <f>+R8/K8*100</f>
        <v>1.0653409090909089</v>
      </c>
      <c r="T8" s="1051"/>
      <c r="U8" s="1051">
        <f>+(M8/K8-1)*100</f>
        <v>1.0653409090909172</v>
      </c>
      <c r="V8" s="1051"/>
      <c r="W8" s="1051"/>
      <c r="X8" s="1051"/>
      <c r="Y8" s="1051"/>
      <c r="Z8" s="1051"/>
      <c r="AA8" s="1139"/>
      <c r="AB8" s="1139"/>
      <c r="AC8" s="1139"/>
      <c r="AD8" s="1139"/>
      <c r="AE8" s="1139"/>
      <c r="AF8" s="1139"/>
      <c r="AG8" s="1153"/>
      <c r="AH8" s="1153"/>
      <c r="AI8" s="1153"/>
      <c r="AJ8" s="1153"/>
      <c r="AK8" s="1153"/>
      <c r="AL8" s="1153"/>
      <c r="AM8" s="1153"/>
      <c r="AN8" s="1153"/>
      <c r="AO8" s="1153"/>
      <c r="AP8" s="1153"/>
      <c r="AQ8" s="1153"/>
      <c r="AR8" s="1153"/>
      <c r="AS8" s="1153"/>
    </row>
    <row r="9" spans="1:45" ht="11.25" customHeight="1">
      <c r="A9" s="966"/>
      <c r="B9" s="1005"/>
      <c r="C9" s="978" t="s">
        <v>74</v>
      </c>
      <c r="D9" s="979"/>
      <c r="E9" s="1440">
        <v>2451.5</v>
      </c>
      <c r="F9" s="1440"/>
      <c r="G9" s="1440">
        <v>2391.1999999999998</v>
      </c>
      <c r="H9" s="1440"/>
      <c r="I9" s="1440">
        <v>2327.3000000000002</v>
      </c>
      <c r="J9" s="1440"/>
      <c r="K9" s="1440">
        <v>2360.5</v>
      </c>
      <c r="L9" s="1440"/>
      <c r="M9" s="1441">
        <v>2396.6999999999998</v>
      </c>
      <c r="N9" s="1441"/>
      <c r="O9" s="1002"/>
      <c r="P9" s="966"/>
      <c r="Q9" s="1140"/>
      <c r="R9" s="1140"/>
      <c r="S9" s="1140"/>
    </row>
    <row r="10" spans="1:45" ht="11.25" customHeight="1">
      <c r="A10" s="966"/>
      <c r="B10" s="1005"/>
      <c r="C10" s="978" t="s">
        <v>73</v>
      </c>
      <c r="D10" s="979"/>
      <c r="E10" s="1440">
        <v>2204.8000000000002</v>
      </c>
      <c r="F10" s="1440"/>
      <c r="G10" s="1440">
        <v>2140.6</v>
      </c>
      <c r="H10" s="1440"/>
      <c r="I10" s="1440">
        <v>2106</v>
      </c>
      <c r="J10" s="1440"/>
      <c r="K10" s="1440">
        <v>2145.1</v>
      </c>
      <c r="L10" s="1440"/>
      <c r="M10" s="1441">
        <v>2156.9</v>
      </c>
      <c r="N10" s="1441"/>
      <c r="O10" s="1002"/>
      <c r="P10" s="966"/>
    </row>
    <row r="11" spans="1:45" ht="15.75" customHeight="1">
      <c r="A11" s="966"/>
      <c r="B11" s="1005"/>
      <c r="C11" s="978" t="s">
        <v>174</v>
      </c>
      <c r="D11" s="979"/>
      <c r="E11" s="1440">
        <v>274</v>
      </c>
      <c r="F11" s="1440"/>
      <c r="G11" s="1440">
        <v>247.3</v>
      </c>
      <c r="H11" s="1440"/>
      <c r="I11" s="1440">
        <v>228.5</v>
      </c>
      <c r="J11" s="1440"/>
      <c r="K11" s="1440">
        <v>238.6</v>
      </c>
      <c r="L11" s="1440"/>
      <c r="M11" s="1441">
        <v>260.7</v>
      </c>
      <c r="N11" s="1441"/>
      <c r="O11" s="1002"/>
      <c r="P11" s="966"/>
    </row>
    <row r="12" spans="1:45" ht="11.25" customHeight="1">
      <c r="A12" s="966"/>
      <c r="B12" s="1005"/>
      <c r="C12" s="978" t="s">
        <v>175</v>
      </c>
      <c r="D12" s="979"/>
      <c r="E12" s="1426">
        <v>2356.8000000000002</v>
      </c>
      <c r="F12" s="1426"/>
      <c r="G12" s="1426">
        <v>2297.3000000000002</v>
      </c>
      <c r="H12" s="1426"/>
      <c r="I12" s="1426">
        <v>2251.3000000000002</v>
      </c>
      <c r="J12" s="1426"/>
      <c r="K12" s="1426">
        <v>2272.5</v>
      </c>
      <c r="L12" s="1426"/>
      <c r="M12" s="1427">
        <v>2298.8000000000002</v>
      </c>
      <c r="N12" s="1427"/>
      <c r="O12" s="1002"/>
      <c r="P12" s="966"/>
    </row>
    <row r="13" spans="1:45" ht="11.25" customHeight="1">
      <c r="A13" s="966"/>
      <c r="B13" s="1005"/>
      <c r="C13" s="978" t="s">
        <v>176</v>
      </c>
      <c r="D13" s="979"/>
      <c r="E13" s="1426">
        <v>2025.5</v>
      </c>
      <c r="F13" s="1426"/>
      <c r="G13" s="1426">
        <v>1987.2</v>
      </c>
      <c r="H13" s="1426"/>
      <c r="I13" s="1426">
        <v>1953.5</v>
      </c>
      <c r="J13" s="1426"/>
      <c r="K13" s="1426">
        <v>1994.5</v>
      </c>
      <c r="L13" s="1426"/>
      <c r="M13" s="1427">
        <v>1994.1</v>
      </c>
      <c r="N13" s="1427"/>
      <c r="O13" s="1002"/>
      <c r="P13" s="966"/>
    </row>
    <row r="14" spans="1:45" ht="15.75" customHeight="1">
      <c r="A14" s="966"/>
      <c r="B14" s="1005"/>
      <c r="C14" s="978" t="s">
        <v>488</v>
      </c>
      <c r="D14" s="979"/>
      <c r="E14" s="1440">
        <v>500.8</v>
      </c>
      <c r="F14" s="1440"/>
      <c r="G14" s="1440">
        <v>467.6</v>
      </c>
      <c r="H14" s="1440"/>
      <c r="I14" s="1440">
        <v>433.9</v>
      </c>
      <c r="J14" s="1440"/>
      <c r="K14" s="1440">
        <v>480.1</v>
      </c>
      <c r="L14" s="1440"/>
      <c r="M14" s="1441">
        <v>463.6</v>
      </c>
      <c r="N14" s="1441"/>
      <c r="O14" s="1002"/>
      <c r="P14" s="966"/>
    </row>
    <row r="15" spans="1:45" ht="11.25" customHeight="1">
      <c r="A15" s="966"/>
      <c r="B15" s="1005"/>
      <c r="C15" s="978" t="s">
        <v>181</v>
      </c>
      <c r="D15" s="979"/>
      <c r="E15" s="1426">
        <v>1185.5999999999999</v>
      </c>
      <c r="F15" s="1426"/>
      <c r="G15" s="1426">
        <v>1111.7</v>
      </c>
      <c r="H15" s="1426"/>
      <c r="I15" s="1426">
        <v>1100.7</v>
      </c>
      <c r="J15" s="1426"/>
      <c r="K15" s="1426">
        <v>1093.8</v>
      </c>
      <c r="L15" s="1426"/>
      <c r="M15" s="1427">
        <v>1083.3</v>
      </c>
      <c r="N15" s="1427"/>
      <c r="O15" s="1002"/>
      <c r="P15" s="966"/>
    </row>
    <row r="16" spans="1:45" ht="11.25" customHeight="1">
      <c r="A16" s="966"/>
      <c r="B16" s="1005"/>
      <c r="C16" s="978" t="s">
        <v>182</v>
      </c>
      <c r="D16" s="979"/>
      <c r="E16" s="1426">
        <v>2969.9</v>
      </c>
      <c r="F16" s="1426"/>
      <c r="G16" s="1426">
        <v>2952.5</v>
      </c>
      <c r="H16" s="1426"/>
      <c r="I16" s="1426">
        <v>2898.7</v>
      </c>
      <c r="J16" s="1426"/>
      <c r="K16" s="1426">
        <v>2931.7</v>
      </c>
      <c r="L16" s="1426"/>
      <c r="M16" s="1427">
        <v>3006.7</v>
      </c>
      <c r="N16" s="1427"/>
      <c r="O16" s="1002"/>
      <c r="P16" s="966"/>
    </row>
    <row r="17" spans="1:45" s="1063" customFormat="1" ht="15.75" customHeight="1">
      <c r="A17" s="1006"/>
      <c r="B17" s="1007"/>
      <c r="C17" s="978" t="s">
        <v>183</v>
      </c>
      <c r="D17" s="979"/>
      <c r="E17" s="1426">
        <v>3990.3</v>
      </c>
      <c r="F17" s="1426"/>
      <c r="G17" s="1426">
        <v>3886.2</v>
      </c>
      <c r="H17" s="1426"/>
      <c r="I17" s="1426">
        <v>3805</v>
      </c>
      <c r="J17" s="1426"/>
      <c r="K17" s="1426">
        <v>3853.8</v>
      </c>
      <c r="L17" s="1426"/>
      <c r="M17" s="1427">
        <v>3929.6</v>
      </c>
      <c r="N17" s="1427"/>
      <c r="O17" s="1008"/>
      <c r="P17" s="1006"/>
      <c r="Q17" s="1137"/>
      <c r="R17" s="1051"/>
      <c r="S17" s="1051"/>
      <c r="T17" s="1051"/>
      <c r="U17" s="1051"/>
      <c r="V17" s="1051"/>
      <c r="W17" s="1051"/>
      <c r="X17" s="1051"/>
      <c r="Y17" s="1051"/>
      <c r="Z17" s="1051"/>
      <c r="AA17" s="1141"/>
      <c r="AB17" s="1141"/>
      <c r="AC17" s="1141"/>
      <c r="AD17" s="1141"/>
      <c r="AE17" s="1141"/>
      <c r="AF17" s="1141"/>
      <c r="AG17" s="1141"/>
      <c r="AH17" s="1141"/>
      <c r="AI17" s="1141"/>
      <c r="AJ17" s="1141"/>
      <c r="AK17" s="1141"/>
      <c r="AL17" s="1141"/>
      <c r="AM17" s="1141"/>
      <c r="AN17" s="1141"/>
      <c r="AO17" s="1141"/>
      <c r="AP17" s="1141"/>
      <c r="AQ17" s="1141"/>
      <c r="AR17" s="1141"/>
      <c r="AS17" s="1141"/>
    </row>
    <row r="18" spans="1:45" s="1063" customFormat="1" ht="11.25" customHeight="1">
      <c r="A18" s="1006"/>
      <c r="B18" s="1007"/>
      <c r="C18" s="978" t="s">
        <v>184</v>
      </c>
      <c r="D18" s="979"/>
      <c r="E18" s="1426">
        <v>665.9</v>
      </c>
      <c r="F18" s="1426"/>
      <c r="G18" s="1426">
        <v>645.6</v>
      </c>
      <c r="H18" s="1426"/>
      <c r="I18" s="1426">
        <v>628.29999999999995</v>
      </c>
      <c r="J18" s="1426"/>
      <c r="K18" s="1426">
        <v>651.79999999999995</v>
      </c>
      <c r="L18" s="1426"/>
      <c r="M18" s="1427">
        <v>624</v>
      </c>
      <c r="N18" s="1427"/>
      <c r="O18" s="1008"/>
      <c r="P18" s="1006"/>
      <c r="Q18" s="1137"/>
      <c r="R18" s="1051"/>
      <c r="S18" s="1051"/>
      <c r="T18" s="1051"/>
      <c r="U18" s="1051"/>
      <c r="V18" s="1051"/>
      <c r="W18" s="1051"/>
      <c r="X18" s="1051"/>
      <c r="Y18" s="1051"/>
      <c r="Z18" s="1051"/>
      <c r="AA18" s="1141"/>
      <c r="AB18" s="1141"/>
      <c r="AC18" s="1141"/>
      <c r="AD18" s="1141"/>
      <c r="AE18" s="1141"/>
      <c r="AF18" s="1141"/>
      <c r="AG18" s="1141"/>
      <c r="AH18" s="1141"/>
      <c r="AI18" s="1141"/>
      <c r="AJ18" s="1141"/>
      <c r="AK18" s="1141"/>
      <c r="AL18" s="1141"/>
      <c r="AM18" s="1141"/>
      <c r="AN18" s="1141"/>
      <c r="AO18" s="1141"/>
      <c r="AP18" s="1141"/>
      <c r="AQ18" s="1141"/>
      <c r="AR18" s="1141"/>
      <c r="AS18" s="1141"/>
    </row>
    <row r="19" spans="1:45" ht="15.75" customHeight="1">
      <c r="A19" s="966"/>
      <c r="B19" s="1005"/>
      <c r="C19" s="978" t="s">
        <v>185</v>
      </c>
      <c r="D19" s="979"/>
      <c r="E19" s="1426">
        <v>3644.3</v>
      </c>
      <c r="F19" s="1426"/>
      <c r="G19" s="1426">
        <v>3538.2</v>
      </c>
      <c r="H19" s="1426"/>
      <c r="I19" s="1426">
        <v>3482.5</v>
      </c>
      <c r="J19" s="1426"/>
      <c r="K19" s="1426">
        <v>3523.1</v>
      </c>
      <c r="L19" s="1426"/>
      <c r="M19" s="1427">
        <v>3551.6</v>
      </c>
      <c r="N19" s="1427"/>
      <c r="O19" s="1002"/>
      <c r="P19" s="966"/>
    </row>
    <row r="20" spans="1:45" ht="11.25" customHeight="1">
      <c r="A20" s="966"/>
      <c r="B20" s="1005"/>
      <c r="C20" s="1009"/>
      <c r="D20" s="1227" t="s">
        <v>186</v>
      </c>
      <c r="E20" s="1426">
        <v>2868.6</v>
      </c>
      <c r="F20" s="1426"/>
      <c r="G20" s="1426">
        <v>2816.8</v>
      </c>
      <c r="H20" s="1426"/>
      <c r="I20" s="1426">
        <v>2745.4</v>
      </c>
      <c r="J20" s="1426"/>
      <c r="K20" s="1426">
        <v>2754.8</v>
      </c>
      <c r="L20" s="1426"/>
      <c r="M20" s="1427">
        <v>2780.1</v>
      </c>
      <c r="N20" s="1427"/>
      <c r="O20" s="1002"/>
      <c r="P20" s="966"/>
    </row>
    <row r="21" spans="1:45" ht="11.25" customHeight="1">
      <c r="A21" s="966"/>
      <c r="B21" s="1005"/>
      <c r="C21" s="1009"/>
      <c r="D21" s="1227" t="s">
        <v>187</v>
      </c>
      <c r="E21" s="1426">
        <v>639</v>
      </c>
      <c r="F21" s="1426"/>
      <c r="G21" s="1426">
        <v>585</v>
      </c>
      <c r="H21" s="1426"/>
      <c r="I21" s="1426">
        <v>599.6</v>
      </c>
      <c r="J21" s="1426"/>
      <c r="K21" s="1426">
        <v>636.70000000000005</v>
      </c>
      <c r="L21" s="1426"/>
      <c r="M21" s="1427">
        <v>645.5</v>
      </c>
      <c r="N21" s="1427"/>
      <c r="O21" s="1002"/>
      <c r="P21" s="966"/>
    </row>
    <row r="22" spans="1:45" ht="11.25" customHeight="1">
      <c r="A22" s="966"/>
      <c r="B22" s="1005"/>
      <c r="C22" s="1009"/>
      <c r="D22" s="1227" t="s">
        <v>142</v>
      </c>
      <c r="E22" s="1426">
        <v>136.6</v>
      </c>
      <c r="F22" s="1426"/>
      <c r="G22" s="1426">
        <v>136.5</v>
      </c>
      <c r="H22" s="1426"/>
      <c r="I22" s="1426">
        <v>137.4</v>
      </c>
      <c r="J22" s="1426"/>
      <c r="K22" s="1426">
        <v>131.69999999999999</v>
      </c>
      <c r="L22" s="1426"/>
      <c r="M22" s="1427">
        <v>126</v>
      </c>
      <c r="N22" s="1427"/>
      <c r="O22" s="1002"/>
      <c r="P22" s="966"/>
    </row>
    <row r="23" spans="1:45" ht="11.25" customHeight="1">
      <c r="A23" s="966"/>
      <c r="B23" s="1005"/>
      <c r="C23" s="978" t="s">
        <v>188</v>
      </c>
      <c r="D23" s="979"/>
      <c r="E23" s="1426">
        <v>981.3</v>
      </c>
      <c r="F23" s="1426"/>
      <c r="G23" s="1426">
        <v>965.4</v>
      </c>
      <c r="H23" s="1426"/>
      <c r="I23" s="1426">
        <v>924</v>
      </c>
      <c r="J23" s="1426"/>
      <c r="K23" s="1426">
        <v>951.4</v>
      </c>
      <c r="L23" s="1426"/>
      <c r="M23" s="1427">
        <v>968.5</v>
      </c>
      <c r="N23" s="1427"/>
      <c r="O23" s="1002"/>
      <c r="P23" s="966"/>
    </row>
    <row r="24" spans="1:45" ht="11.25" customHeight="1">
      <c r="A24" s="966"/>
      <c r="B24" s="1005"/>
      <c r="C24" s="978" t="s">
        <v>142</v>
      </c>
      <c r="D24" s="979"/>
      <c r="E24" s="1426">
        <v>30.7</v>
      </c>
      <c r="F24" s="1426"/>
      <c r="G24" s="1426">
        <v>28.2</v>
      </c>
      <c r="H24" s="1426"/>
      <c r="I24" s="1426">
        <v>26.8</v>
      </c>
      <c r="J24" s="1426"/>
      <c r="K24" s="1426">
        <v>31.1</v>
      </c>
      <c r="L24" s="1426"/>
      <c r="M24" s="1427">
        <v>33.6</v>
      </c>
      <c r="N24" s="1427"/>
      <c r="O24" s="1002"/>
      <c r="P24" s="966"/>
    </row>
    <row r="25" spans="1:45" ht="15.75" customHeight="1">
      <c r="A25" s="966"/>
      <c r="B25" s="1005"/>
      <c r="C25" s="1010" t="s">
        <v>189</v>
      </c>
      <c r="D25" s="1010"/>
      <c r="E25" s="1430"/>
      <c r="F25" s="1430"/>
      <c r="G25" s="1430"/>
      <c r="H25" s="1430"/>
      <c r="I25" s="1430"/>
      <c r="J25" s="1430"/>
      <c r="K25" s="1430"/>
      <c r="L25" s="1430"/>
      <c r="M25" s="1431"/>
      <c r="N25" s="1431"/>
      <c r="O25" s="1002"/>
      <c r="P25" s="966"/>
    </row>
    <row r="26" spans="1:45" s="1060" customFormat="1" ht="13.5" customHeight="1">
      <c r="A26" s="987"/>
      <c r="B26" s="1442" t="s">
        <v>190</v>
      </c>
      <c r="C26" s="1442"/>
      <c r="D26" s="1442"/>
      <c r="E26" s="1443">
        <v>62</v>
      </c>
      <c r="F26" s="1443"/>
      <c r="G26" s="1443">
        <v>60.5</v>
      </c>
      <c r="H26" s="1443"/>
      <c r="I26" s="1443">
        <v>59.7</v>
      </c>
      <c r="J26" s="1443"/>
      <c r="K26" s="1443">
        <v>60.8</v>
      </c>
      <c r="L26" s="1443"/>
      <c r="M26" s="1444">
        <v>61.6</v>
      </c>
      <c r="N26" s="1444"/>
      <c r="O26" s="1011"/>
      <c r="P26" s="987"/>
      <c r="Q26" s="1137"/>
      <c r="R26" s="1051"/>
      <c r="S26" s="1051"/>
      <c r="T26" s="1051"/>
      <c r="U26" s="1051"/>
      <c r="V26" s="1051"/>
      <c r="W26" s="1051"/>
      <c r="X26" s="1051"/>
      <c r="Y26" s="1051"/>
      <c r="Z26" s="1051"/>
      <c r="AA26" s="1143"/>
      <c r="AB26" s="1143"/>
      <c r="AC26" s="1143"/>
      <c r="AD26" s="1143"/>
      <c r="AE26" s="1143"/>
      <c r="AF26" s="1143"/>
      <c r="AG26" s="1143"/>
      <c r="AH26" s="1143"/>
      <c r="AI26" s="1143"/>
      <c r="AJ26" s="1143"/>
      <c r="AK26" s="1143"/>
      <c r="AL26" s="1143"/>
      <c r="AM26" s="1143"/>
      <c r="AN26" s="1143"/>
      <c r="AO26" s="1143"/>
      <c r="AP26" s="1143"/>
      <c r="AQ26" s="1143"/>
      <c r="AR26" s="1143"/>
      <c r="AS26" s="1143"/>
    </row>
    <row r="27" spans="1:45" ht="11.25" customHeight="1">
      <c r="A27" s="966"/>
      <c r="B27" s="1005"/>
      <c r="C27" s="986"/>
      <c r="D27" s="1227" t="s">
        <v>74</v>
      </c>
      <c r="E27" s="1430">
        <v>65</v>
      </c>
      <c r="F27" s="1430"/>
      <c r="G27" s="1430">
        <v>63.6</v>
      </c>
      <c r="H27" s="1430"/>
      <c r="I27" s="1430">
        <v>62.5</v>
      </c>
      <c r="J27" s="1430"/>
      <c r="K27" s="1430">
        <v>63.7</v>
      </c>
      <c r="L27" s="1430"/>
      <c r="M27" s="1431">
        <v>64.7</v>
      </c>
      <c r="N27" s="1431"/>
      <c r="O27" s="1002"/>
      <c r="P27" s="966"/>
    </row>
    <row r="28" spans="1:45" ht="11.25" customHeight="1">
      <c r="A28" s="966"/>
      <c r="B28" s="1005"/>
      <c r="C28" s="986"/>
      <c r="D28" s="1227" t="s">
        <v>73</v>
      </c>
      <c r="E28" s="1430">
        <v>59</v>
      </c>
      <c r="F28" s="1430"/>
      <c r="G28" s="1430">
        <v>57.4</v>
      </c>
      <c r="H28" s="1430"/>
      <c r="I28" s="1430">
        <v>57.1</v>
      </c>
      <c r="J28" s="1430"/>
      <c r="K28" s="1430">
        <v>58</v>
      </c>
      <c r="L28" s="1430"/>
      <c r="M28" s="1431">
        <v>58.6</v>
      </c>
      <c r="N28" s="1431"/>
      <c r="O28" s="1002"/>
      <c r="P28" s="966"/>
    </row>
    <row r="29" spans="1:45" s="1060" customFormat="1" ht="13.5" customHeight="1">
      <c r="A29" s="987"/>
      <c r="B29" s="1442" t="s">
        <v>174</v>
      </c>
      <c r="C29" s="1442"/>
      <c r="D29" s="1442"/>
      <c r="E29" s="1443">
        <v>24.3</v>
      </c>
      <c r="F29" s="1443"/>
      <c r="G29" s="1443">
        <v>22.1</v>
      </c>
      <c r="H29" s="1443"/>
      <c r="I29" s="1443">
        <v>20.7</v>
      </c>
      <c r="J29" s="1443"/>
      <c r="K29" s="1443">
        <v>21.7</v>
      </c>
      <c r="L29" s="1443"/>
      <c r="M29" s="1444">
        <v>23.9</v>
      </c>
      <c r="N29" s="1444"/>
      <c r="O29" s="1011"/>
      <c r="P29" s="987"/>
      <c r="Q29" s="1137"/>
      <c r="R29" s="1051"/>
      <c r="S29" s="1051"/>
      <c r="T29" s="1051"/>
      <c r="U29" s="1051"/>
      <c r="V29" s="1051"/>
      <c r="W29" s="1051"/>
      <c r="X29" s="1051"/>
      <c r="Y29" s="1051"/>
      <c r="Z29" s="1051"/>
      <c r="AA29" s="1143"/>
      <c r="AB29" s="1143"/>
      <c r="AC29" s="1143"/>
      <c r="AD29" s="1143"/>
      <c r="AE29" s="1143"/>
      <c r="AF29" s="1143"/>
      <c r="AG29" s="1143"/>
      <c r="AH29" s="1143"/>
      <c r="AI29" s="1143"/>
      <c r="AJ29" s="1143"/>
      <c r="AK29" s="1143"/>
      <c r="AL29" s="1143"/>
      <c r="AM29" s="1143"/>
      <c r="AN29" s="1143"/>
      <c r="AO29" s="1143"/>
      <c r="AP29" s="1143"/>
      <c r="AQ29" s="1143"/>
      <c r="AR29" s="1143"/>
      <c r="AS29" s="1143"/>
    </row>
    <row r="30" spans="1:45" ht="11.25" customHeight="1">
      <c r="A30" s="966"/>
      <c r="B30" s="1005"/>
      <c r="C30" s="986"/>
      <c r="D30" s="1227" t="s">
        <v>74</v>
      </c>
      <c r="E30" s="1430">
        <v>26.6</v>
      </c>
      <c r="F30" s="1430"/>
      <c r="G30" s="1430">
        <v>24.1</v>
      </c>
      <c r="H30" s="1430"/>
      <c r="I30" s="1430">
        <v>22.7</v>
      </c>
      <c r="J30" s="1430"/>
      <c r="K30" s="1430">
        <v>23.5</v>
      </c>
      <c r="L30" s="1430"/>
      <c r="M30" s="1431">
        <v>24.5</v>
      </c>
      <c r="N30" s="1431"/>
      <c r="O30" s="1002"/>
      <c r="P30" s="966"/>
    </row>
    <row r="31" spans="1:45" ht="11.25" customHeight="1">
      <c r="A31" s="966"/>
      <c r="B31" s="1005"/>
      <c r="C31" s="986"/>
      <c r="D31" s="1227" t="s">
        <v>73</v>
      </c>
      <c r="E31" s="1430">
        <v>22</v>
      </c>
      <c r="F31" s="1430"/>
      <c r="G31" s="1430">
        <v>20</v>
      </c>
      <c r="H31" s="1430"/>
      <c r="I31" s="1430">
        <v>18.600000000000001</v>
      </c>
      <c r="J31" s="1430"/>
      <c r="K31" s="1430">
        <v>19.899999999999999</v>
      </c>
      <c r="L31" s="1430"/>
      <c r="M31" s="1431">
        <v>23.2</v>
      </c>
      <c r="N31" s="1431"/>
      <c r="O31" s="1002"/>
      <c r="P31" s="966"/>
    </row>
    <row r="32" spans="1:45" s="1060" customFormat="1" ht="13.5" customHeight="1">
      <c r="A32" s="987"/>
      <c r="B32" s="1442" t="s">
        <v>191</v>
      </c>
      <c r="C32" s="1442"/>
      <c r="D32" s="1442"/>
      <c r="E32" s="1443">
        <v>46.9</v>
      </c>
      <c r="F32" s="1443"/>
      <c r="G32" s="1443">
        <v>45.5</v>
      </c>
      <c r="H32" s="1443"/>
      <c r="I32" s="1443">
        <v>45.4</v>
      </c>
      <c r="J32" s="1443"/>
      <c r="K32" s="1443">
        <v>46.8</v>
      </c>
      <c r="L32" s="1443"/>
      <c r="M32" s="1444">
        <v>46.9</v>
      </c>
      <c r="N32" s="1444"/>
      <c r="O32" s="1011"/>
      <c r="P32" s="987"/>
      <c r="Q32" s="1137"/>
      <c r="R32" s="1051"/>
      <c r="S32" s="1051"/>
      <c r="T32" s="1051"/>
      <c r="U32" s="1051"/>
      <c r="V32" s="1051"/>
      <c r="W32" s="1051"/>
      <c r="X32" s="1051"/>
      <c r="Y32" s="1051"/>
      <c r="Z32" s="1051"/>
      <c r="AA32" s="1143"/>
      <c r="AB32" s="1143"/>
      <c r="AC32" s="1143"/>
      <c r="AD32" s="1143"/>
      <c r="AE32" s="1143"/>
      <c r="AF32" s="1143"/>
      <c r="AG32" s="1143"/>
      <c r="AH32" s="1143"/>
      <c r="AI32" s="1143"/>
      <c r="AJ32" s="1143"/>
      <c r="AK32" s="1143"/>
      <c r="AL32" s="1143"/>
      <c r="AM32" s="1143"/>
      <c r="AN32" s="1143"/>
      <c r="AO32" s="1143"/>
      <c r="AP32" s="1143"/>
      <c r="AQ32" s="1143"/>
      <c r="AR32" s="1143"/>
      <c r="AS32" s="1143"/>
    </row>
    <row r="33" spans="1:45" ht="11.25" customHeight="1">
      <c r="A33" s="966"/>
      <c r="B33" s="1005"/>
      <c r="C33" s="986"/>
      <c r="D33" s="1227" t="s">
        <v>74</v>
      </c>
      <c r="E33" s="1430">
        <v>51.4</v>
      </c>
      <c r="F33" s="1430"/>
      <c r="G33" s="1430">
        <v>50.1</v>
      </c>
      <c r="H33" s="1430"/>
      <c r="I33" s="1430">
        <v>51.4</v>
      </c>
      <c r="J33" s="1430"/>
      <c r="K33" s="1430">
        <v>53.2</v>
      </c>
      <c r="L33" s="1430"/>
      <c r="M33" s="1431">
        <v>54</v>
      </c>
      <c r="N33" s="1431"/>
      <c r="O33" s="1002"/>
      <c r="P33" s="966"/>
    </row>
    <row r="34" spans="1:45" ht="11.25" customHeight="1">
      <c r="A34" s="966"/>
      <c r="B34" s="1005"/>
      <c r="C34" s="986"/>
      <c r="D34" s="1227" t="s">
        <v>73</v>
      </c>
      <c r="E34" s="1430">
        <v>42.8</v>
      </c>
      <c r="F34" s="1430"/>
      <c r="G34" s="1430">
        <v>41.3</v>
      </c>
      <c r="H34" s="1430"/>
      <c r="I34" s="1430">
        <v>40</v>
      </c>
      <c r="J34" s="1430"/>
      <c r="K34" s="1430">
        <v>41.1</v>
      </c>
      <c r="L34" s="1430"/>
      <c r="M34" s="1431">
        <v>40.5</v>
      </c>
      <c r="N34" s="1431"/>
      <c r="O34" s="1002"/>
      <c r="P34" s="966"/>
    </row>
    <row r="35" spans="1:45" ht="15.75" customHeight="1">
      <c r="A35" s="966"/>
      <c r="B35" s="1005"/>
      <c r="C35" s="1449" t="s">
        <v>192</v>
      </c>
      <c r="D35" s="1449"/>
      <c r="E35" s="1450">
        <v>0</v>
      </c>
      <c r="F35" s="1450"/>
      <c r="G35" s="1450">
        <v>0</v>
      </c>
      <c r="H35" s="1450"/>
      <c r="I35" s="1450">
        <v>0</v>
      </c>
      <c r="J35" s="1450"/>
      <c r="K35" s="1450">
        <v>0</v>
      </c>
      <c r="L35" s="1450"/>
      <c r="M35" s="1445">
        <v>0</v>
      </c>
      <c r="N35" s="1445"/>
      <c r="O35" s="1002"/>
      <c r="P35" s="966"/>
    </row>
    <row r="36" spans="1:45" ht="11.25" customHeight="1">
      <c r="A36" s="966"/>
      <c r="B36" s="1005"/>
      <c r="C36" s="1446" t="s">
        <v>190</v>
      </c>
      <c r="D36" s="1446"/>
      <c r="E36" s="1447">
        <v>-6</v>
      </c>
      <c r="F36" s="1447"/>
      <c r="G36" s="1447">
        <v>-6.2000000000000028</v>
      </c>
      <c r="H36" s="1447"/>
      <c r="I36" s="1447">
        <v>-5.3999999999999986</v>
      </c>
      <c r="J36" s="1447"/>
      <c r="K36" s="1447">
        <v>-5.7000000000000028</v>
      </c>
      <c r="L36" s="1447"/>
      <c r="M36" s="1448">
        <v>-6.1000000000000014</v>
      </c>
      <c r="N36" s="1448"/>
      <c r="O36" s="1002"/>
      <c r="P36" s="966"/>
    </row>
    <row r="37" spans="1:45" ht="11.25" customHeight="1">
      <c r="A37" s="966"/>
      <c r="B37" s="1005"/>
      <c r="C37" s="1446" t="s">
        <v>174</v>
      </c>
      <c r="D37" s="1446"/>
      <c r="E37" s="1447">
        <v>-4.6000000000000014</v>
      </c>
      <c r="F37" s="1447"/>
      <c r="G37" s="1447">
        <v>-4.1000000000000014</v>
      </c>
      <c r="H37" s="1447"/>
      <c r="I37" s="1447">
        <v>-4.0999999999999979</v>
      </c>
      <c r="J37" s="1447"/>
      <c r="K37" s="1447">
        <v>-3.6000000000000014</v>
      </c>
      <c r="L37" s="1447"/>
      <c r="M37" s="1448">
        <v>-1.3000000000000007</v>
      </c>
      <c r="N37" s="1448"/>
      <c r="O37" s="1002"/>
      <c r="P37" s="966"/>
    </row>
    <row r="38" spans="1:45" ht="11.25" customHeight="1">
      <c r="A38" s="966"/>
      <c r="B38" s="1005"/>
      <c r="C38" s="1446" t="s">
        <v>191</v>
      </c>
      <c r="D38" s="1446"/>
      <c r="E38" s="1447">
        <v>-8.6000000000000014</v>
      </c>
      <c r="F38" s="1447"/>
      <c r="G38" s="1447">
        <v>-8.8000000000000043</v>
      </c>
      <c r="H38" s="1447"/>
      <c r="I38" s="1447">
        <v>-11.399999999999999</v>
      </c>
      <c r="J38" s="1447"/>
      <c r="K38" s="1447">
        <v>-12.100000000000001</v>
      </c>
      <c r="L38" s="1447"/>
      <c r="M38" s="1448">
        <v>-13.5</v>
      </c>
      <c r="N38" s="1448"/>
      <c r="O38" s="1002"/>
      <c r="P38" s="966"/>
    </row>
    <row r="39" spans="1:45" ht="12.75" customHeight="1" thickBot="1">
      <c r="A39" s="966"/>
      <c r="B39" s="1005"/>
      <c r="C39" s="1227"/>
      <c r="D39" s="1227"/>
      <c r="E39" s="1012"/>
      <c r="F39" s="1012"/>
      <c r="G39" s="1012"/>
      <c r="H39" s="1012"/>
      <c r="I39" s="1012"/>
      <c r="J39" s="1012"/>
      <c r="K39" s="1012"/>
      <c r="L39" s="1012"/>
      <c r="M39" s="1013"/>
      <c r="N39" s="1013"/>
      <c r="O39" s="1002"/>
      <c r="P39" s="966"/>
    </row>
    <row r="40" spans="1:45" s="1052" customFormat="1" ht="13.5" customHeight="1" thickBot="1">
      <c r="A40" s="972"/>
      <c r="B40" s="985"/>
      <c r="C40" s="1144" t="s">
        <v>507</v>
      </c>
      <c r="D40" s="1145"/>
      <c r="E40" s="1145"/>
      <c r="F40" s="1145"/>
      <c r="G40" s="1145"/>
      <c r="H40" s="1145"/>
      <c r="I40" s="1145"/>
      <c r="J40" s="1145"/>
      <c r="K40" s="1145"/>
      <c r="L40" s="1145"/>
      <c r="M40" s="1145"/>
      <c r="N40" s="1146"/>
      <c r="O40" s="1002"/>
      <c r="P40" s="972"/>
      <c r="Q40" s="1147"/>
      <c r="R40" s="1138"/>
      <c r="S40" s="1138"/>
      <c r="T40" s="1138"/>
      <c r="U40" s="1154"/>
      <c r="V40" s="1138"/>
      <c r="W40" s="1138"/>
      <c r="X40" s="1138"/>
      <c r="Y40" s="1138"/>
      <c r="Z40" s="1138"/>
      <c r="AA40" s="1138"/>
      <c r="AB40" s="1138"/>
      <c r="AC40" s="1138"/>
      <c r="AD40" s="1138"/>
      <c r="AE40" s="1138"/>
      <c r="AF40" s="1138"/>
      <c r="AG40" s="1138"/>
      <c r="AH40" s="1138"/>
      <c r="AI40" s="1138"/>
      <c r="AJ40" s="1138"/>
      <c r="AK40" s="1138"/>
      <c r="AL40" s="1138"/>
      <c r="AM40" s="1138"/>
      <c r="AN40" s="1138"/>
      <c r="AO40" s="1138"/>
      <c r="AP40" s="1138"/>
      <c r="AQ40" s="1138"/>
      <c r="AR40" s="1138"/>
      <c r="AS40" s="1138"/>
    </row>
    <row r="41" spans="1:45" s="1052" customFormat="1" ht="3.75" customHeight="1">
      <c r="A41" s="972"/>
      <c r="B41" s="985"/>
      <c r="C41" s="1453" t="s">
        <v>177</v>
      </c>
      <c r="D41" s="1453"/>
      <c r="E41" s="985"/>
      <c r="F41" s="985"/>
      <c r="G41" s="985"/>
      <c r="H41" s="985"/>
      <c r="I41" s="985"/>
      <c r="J41" s="985"/>
      <c r="K41" s="985"/>
      <c r="L41" s="985"/>
      <c r="M41" s="985"/>
      <c r="N41" s="985"/>
      <c r="O41" s="1002"/>
      <c r="P41" s="972"/>
      <c r="Q41" s="1147"/>
      <c r="R41" s="1138"/>
      <c r="S41" s="1138"/>
      <c r="T41" s="1138"/>
      <c r="U41" s="1154"/>
      <c r="V41" s="1138"/>
      <c r="W41" s="1138"/>
      <c r="X41" s="1138"/>
      <c r="Y41" s="1138"/>
      <c r="Z41" s="1138"/>
      <c r="AA41" s="1138"/>
      <c r="AB41" s="1138"/>
      <c r="AC41" s="1138"/>
      <c r="AD41" s="1138"/>
      <c r="AE41" s="1138"/>
      <c r="AF41" s="1138"/>
      <c r="AG41" s="1138"/>
      <c r="AH41" s="1138"/>
      <c r="AI41" s="1138"/>
      <c r="AJ41" s="1138"/>
      <c r="AK41" s="1138"/>
      <c r="AL41" s="1138"/>
      <c r="AM41" s="1138"/>
      <c r="AN41" s="1138"/>
      <c r="AO41" s="1138"/>
      <c r="AP41" s="1138"/>
      <c r="AQ41" s="1138"/>
      <c r="AR41" s="1138"/>
      <c r="AS41" s="1138"/>
    </row>
    <row r="42" spans="1:45" s="1063" customFormat="1" ht="12.75" customHeight="1">
      <c r="A42" s="1006"/>
      <c r="B42" s="979"/>
      <c r="C42" s="1453"/>
      <c r="D42" s="1453"/>
      <c r="E42" s="1053" t="s">
        <v>34</v>
      </c>
      <c r="F42" s="1054" t="s">
        <v>580</v>
      </c>
      <c r="G42" s="1053" t="s">
        <v>34</v>
      </c>
      <c r="H42" s="1054" t="s">
        <v>34</v>
      </c>
      <c r="I42" s="1055"/>
      <c r="J42" s="1054" t="s">
        <v>34</v>
      </c>
      <c r="K42" s="1056" t="s">
        <v>581</v>
      </c>
      <c r="L42" s="1057" t="s">
        <v>34</v>
      </c>
      <c r="M42" s="1057" t="s">
        <v>34</v>
      </c>
      <c r="N42" s="1058"/>
      <c r="O42" s="1008"/>
      <c r="P42" s="1006"/>
      <c r="Q42" s="1141"/>
      <c r="R42" s="1141"/>
      <c r="S42" s="1141"/>
      <c r="T42" s="1141"/>
      <c r="U42" s="1141"/>
      <c r="V42" s="1141"/>
      <c r="W42" s="1141"/>
      <c r="X42" s="1141"/>
      <c r="Y42" s="1141"/>
      <c r="Z42" s="1141"/>
      <c r="AA42" s="1141"/>
      <c r="AB42" s="1141"/>
      <c r="AC42" s="1141"/>
      <c r="AD42" s="1141"/>
      <c r="AE42" s="1141"/>
      <c r="AF42" s="1141"/>
      <c r="AG42" s="1141"/>
      <c r="AH42" s="1141"/>
      <c r="AI42" s="1141"/>
      <c r="AJ42" s="1141"/>
      <c r="AK42" s="1141"/>
      <c r="AL42" s="1141"/>
      <c r="AM42" s="1141"/>
      <c r="AN42" s="1141"/>
      <c r="AO42" s="1141"/>
      <c r="AP42" s="1141"/>
      <c r="AQ42" s="1141"/>
      <c r="AR42" s="1141"/>
      <c r="AS42" s="1141"/>
    </row>
    <row r="43" spans="1:45">
      <c r="A43" s="966"/>
      <c r="B43" s="962"/>
      <c r="C43" s="975"/>
      <c r="D43" s="975"/>
      <c r="E43" s="1425" t="str">
        <f>+E7</f>
        <v>3.º trimestre</v>
      </c>
      <c r="F43" s="1425"/>
      <c r="G43" s="1425" t="str">
        <f>+G7</f>
        <v>4.º trimestre</v>
      </c>
      <c r="H43" s="1425"/>
      <c r="I43" s="1425" t="str">
        <f>+I7</f>
        <v>1.º trimestre</v>
      </c>
      <c r="J43" s="1425"/>
      <c r="K43" s="1425" t="str">
        <f>+K7</f>
        <v>2.º trimestre</v>
      </c>
      <c r="L43" s="1425"/>
      <c r="M43" s="1425" t="str">
        <f>+M7</f>
        <v>3.º trimestre</v>
      </c>
      <c r="N43" s="1425"/>
      <c r="O43" s="1002"/>
      <c r="P43" s="966"/>
      <c r="Q43" s="1148"/>
      <c r="U43" s="1154"/>
    </row>
    <row r="44" spans="1:45" ht="11.25" customHeight="1">
      <c r="A44" s="966"/>
      <c r="B44" s="962"/>
      <c r="C44" s="975"/>
      <c r="D44" s="975"/>
      <c r="E44" s="1064" t="s">
        <v>178</v>
      </c>
      <c r="F44" s="1064" t="s">
        <v>113</v>
      </c>
      <c r="G44" s="1064" t="s">
        <v>178</v>
      </c>
      <c r="H44" s="1064" t="s">
        <v>113</v>
      </c>
      <c r="I44" s="1065" t="s">
        <v>178</v>
      </c>
      <c r="J44" s="1065" t="s">
        <v>113</v>
      </c>
      <c r="K44" s="1065" t="s">
        <v>178</v>
      </c>
      <c r="L44" s="1065" t="s">
        <v>113</v>
      </c>
      <c r="M44" s="1065" t="s">
        <v>178</v>
      </c>
      <c r="N44" s="1065" t="s">
        <v>113</v>
      </c>
      <c r="O44" s="1002"/>
      <c r="P44" s="966"/>
      <c r="Q44" s="1149"/>
      <c r="R44" s="1149"/>
      <c r="U44" s="1154"/>
    </row>
    <row r="45" spans="1:45" s="1059" customFormat="1" ht="15" customHeight="1">
      <c r="A45" s="976"/>
      <c r="B45" s="1014"/>
      <c r="C45" s="1418" t="s">
        <v>13</v>
      </c>
      <c r="D45" s="1418"/>
      <c r="E45" s="1250">
        <v>4656.3</v>
      </c>
      <c r="F45" s="1250">
        <f>+E45/E45*100</f>
        <v>100</v>
      </c>
      <c r="G45" s="1250">
        <v>4531.8</v>
      </c>
      <c r="H45" s="1250">
        <f>+G45/G45*100</f>
        <v>100</v>
      </c>
      <c r="I45" s="1250">
        <v>4433.2</v>
      </c>
      <c r="J45" s="1250">
        <f>+I45/I45*100</f>
        <v>100</v>
      </c>
      <c r="K45" s="1250">
        <v>4505.6000000000004</v>
      </c>
      <c r="L45" s="1250">
        <f>+K45/K45*100</f>
        <v>100</v>
      </c>
      <c r="M45" s="1250">
        <v>4553.6000000000004</v>
      </c>
      <c r="N45" s="1250">
        <f>+M45/M45*100</f>
        <v>100</v>
      </c>
      <c r="O45" s="1004"/>
      <c r="P45" s="976"/>
      <c r="Q45" s="1152"/>
      <c r="R45" s="1153"/>
      <c r="S45" s="1153"/>
      <c r="T45" s="1153"/>
      <c r="U45" s="1154"/>
      <c r="V45" s="1153"/>
      <c r="W45" s="1153"/>
      <c r="X45" s="1153"/>
      <c r="Y45" s="1153"/>
      <c r="Z45" s="1153"/>
      <c r="AA45" s="1153"/>
      <c r="AB45" s="1153"/>
      <c r="AC45" s="1153"/>
      <c r="AD45" s="1153"/>
      <c r="AE45" s="1153"/>
      <c r="AF45" s="1153"/>
      <c r="AG45" s="1153"/>
      <c r="AH45" s="1153"/>
      <c r="AI45" s="1153"/>
      <c r="AJ45" s="1153"/>
      <c r="AK45" s="1153"/>
      <c r="AL45" s="1153"/>
      <c r="AM45" s="1153"/>
      <c r="AN45" s="1153"/>
      <c r="AO45" s="1153"/>
      <c r="AP45" s="1153"/>
      <c r="AQ45" s="1153"/>
      <c r="AR45" s="1153"/>
      <c r="AS45" s="1153"/>
    </row>
    <row r="46" spans="1:45" s="1063" customFormat="1" ht="11.25" customHeight="1">
      <c r="A46" s="1006"/>
      <c r="B46" s="979"/>
      <c r="C46" s="990"/>
      <c r="D46" s="1251" t="s">
        <v>174</v>
      </c>
      <c r="E46" s="1252">
        <v>274</v>
      </c>
      <c r="F46" s="1252">
        <f>+E46/E$45*100</f>
        <v>5.8845005691214052</v>
      </c>
      <c r="G46" s="1252">
        <v>247.3</v>
      </c>
      <c r="H46" s="1252">
        <f>+G46/G$45*100</f>
        <v>5.4569928063903967</v>
      </c>
      <c r="I46" s="1252">
        <v>228.5</v>
      </c>
      <c r="J46" s="1252">
        <f>+I46/I$45*100</f>
        <v>5.1542903545971308</v>
      </c>
      <c r="K46" s="1252">
        <v>238.6</v>
      </c>
      <c r="L46" s="1252">
        <f>+K46/K$45*100</f>
        <v>5.2956321022727266</v>
      </c>
      <c r="M46" s="1252">
        <v>260.7</v>
      </c>
      <c r="N46" s="1252">
        <f>+M46/M$45*100</f>
        <v>5.7251405481377367</v>
      </c>
      <c r="O46" s="1008"/>
      <c r="P46" s="1006"/>
      <c r="Q46" s="1152"/>
      <c r="R46" s="1141"/>
      <c r="S46" s="1164"/>
      <c r="T46" s="1164"/>
      <c r="U46" s="1154"/>
      <c r="V46" s="1159"/>
      <c r="W46" s="1141"/>
      <c r="X46" s="1141"/>
      <c r="Y46" s="1141"/>
      <c r="Z46" s="1141"/>
      <c r="AA46" s="1141"/>
      <c r="AB46" s="1141"/>
      <c r="AC46" s="1141"/>
      <c r="AD46" s="1141"/>
      <c r="AE46" s="1141"/>
      <c r="AF46" s="1141"/>
      <c r="AG46" s="1141"/>
      <c r="AH46" s="1141"/>
      <c r="AI46" s="1141"/>
      <c r="AJ46" s="1141"/>
      <c r="AK46" s="1141"/>
      <c r="AL46" s="1141"/>
      <c r="AM46" s="1141"/>
      <c r="AN46" s="1141"/>
      <c r="AO46" s="1141"/>
      <c r="AP46" s="1141"/>
      <c r="AQ46" s="1141"/>
      <c r="AR46" s="1141"/>
      <c r="AS46" s="1141"/>
    </row>
    <row r="47" spans="1:45" s="1063" customFormat="1" ht="11.25" customHeight="1">
      <c r="A47" s="1006"/>
      <c r="B47" s="979"/>
      <c r="C47" s="990"/>
      <c r="D47" s="978" t="s">
        <v>508</v>
      </c>
      <c r="E47" s="1252">
        <v>905.3</v>
      </c>
      <c r="F47" s="1252">
        <f>+E47/E45*100</f>
        <v>19.442475785494921</v>
      </c>
      <c r="G47" s="1252">
        <v>874.1</v>
      </c>
      <c r="H47" s="1252">
        <f>+G47/G45*100</f>
        <v>19.288141577298205</v>
      </c>
      <c r="I47" s="1252">
        <v>853.4</v>
      </c>
      <c r="J47" s="1252">
        <f>+I47/I45*100</f>
        <v>19.250203013624471</v>
      </c>
      <c r="K47" s="1252">
        <v>881.4</v>
      </c>
      <c r="L47" s="1252">
        <f>+K47/K45*100</f>
        <v>19.562322443181817</v>
      </c>
      <c r="M47" s="1252">
        <v>882.7</v>
      </c>
      <c r="N47" s="1252">
        <f>+M47/M45*100</f>
        <v>19.384662684469429</v>
      </c>
      <c r="O47" s="1008"/>
      <c r="P47" s="1006"/>
      <c r="Q47" s="1152"/>
      <c r="R47" s="1141"/>
      <c r="S47" s="1164"/>
      <c r="T47" s="1164"/>
      <c r="U47" s="1154"/>
      <c r="V47" s="1159"/>
      <c r="W47" s="1141"/>
      <c r="X47" s="1141"/>
      <c r="Y47" s="1141"/>
      <c r="Z47" s="1141"/>
      <c r="AA47" s="1141"/>
      <c r="AB47" s="1141"/>
      <c r="AC47" s="1141"/>
      <c r="AD47" s="1141"/>
      <c r="AE47" s="1141"/>
      <c r="AF47" s="1141"/>
      <c r="AG47" s="1141"/>
      <c r="AH47" s="1141"/>
      <c r="AI47" s="1141"/>
      <c r="AJ47" s="1141"/>
      <c r="AK47" s="1141"/>
      <c r="AL47" s="1141"/>
      <c r="AM47" s="1141"/>
      <c r="AN47" s="1141"/>
      <c r="AO47" s="1141"/>
      <c r="AP47" s="1141"/>
      <c r="AQ47" s="1141"/>
      <c r="AR47" s="1141"/>
      <c r="AS47" s="1141"/>
    </row>
    <row r="48" spans="1:45" s="1063" customFormat="1" ht="14.25" customHeight="1">
      <c r="A48" s="1006"/>
      <c r="B48" s="1160"/>
      <c r="C48" s="978" t="s">
        <v>206</v>
      </c>
      <c r="D48" s="1015"/>
      <c r="E48" s="1252">
        <v>1660.5</v>
      </c>
      <c r="F48" s="1252">
        <f>E48/E$45*100</f>
        <v>35.661362025642681</v>
      </c>
      <c r="G48" s="1252">
        <v>1614.1</v>
      </c>
      <c r="H48" s="1252">
        <f>G48/G$45*100</f>
        <v>35.617194050928987</v>
      </c>
      <c r="I48" s="1252">
        <v>1560.6</v>
      </c>
      <c r="J48" s="1252">
        <f>I48/I$45*100</f>
        <v>35.202562483082197</v>
      </c>
      <c r="K48" s="1252">
        <v>1588.1</v>
      </c>
      <c r="L48" s="1252">
        <f>K48/K$45*100</f>
        <v>35.24724786931818</v>
      </c>
      <c r="M48" s="1252">
        <v>1586.8</v>
      </c>
      <c r="N48" s="1252">
        <f>M48/M$45*100</f>
        <v>34.84715390021082</v>
      </c>
      <c r="O48" s="1008"/>
      <c r="P48" s="1006"/>
      <c r="Q48" s="1152"/>
      <c r="R48" s="1141"/>
      <c r="S48" s="1164"/>
      <c r="T48" s="1164"/>
      <c r="U48" s="1154"/>
      <c r="V48" s="1164"/>
      <c r="W48" s="1141"/>
      <c r="X48" s="1141"/>
      <c r="Y48" s="1141"/>
      <c r="Z48" s="1141"/>
      <c r="AA48" s="1141"/>
      <c r="AB48" s="1141"/>
      <c r="AC48" s="1141"/>
      <c r="AD48" s="1141"/>
      <c r="AE48" s="1141"/>
      <c r="AF48" s="1141"/>
      <c r="AG48" s="1141"/>
      <c r="AH48" s="1141"/>
      <c r="AI48" s="1141"/>
      <c r="AJ48" s="1141"/>
      <c r="AK48" s="1141"/>
      <c r="AL48" s="1141"/>
      <c r="AM48" s="1141"/>
      <c r="AN48" s="1141"/>
      <c r="AO48" s="1141"/>
      <c r="AP48" s="1141"/>
      <c r="AQ48" s="1141"/>
      <c r="AR48" s="1141"/>
      <c r="AS48" s="1141"/>
    </row>
    <row r="49" spans="1:45" s="1063" customFormat="1" ht="10.5" customHeight="1">
      <c r="A49" s="1006"/>
      <c r="B49" s="979"/>
      <c r="C49" s="986"/>
      <c r="D49" s="1227" t="s">
        <v>174</v>
      </c>
      <c r="E49" s="1253">
        <v>117.1</v>
      </c>
      <c r="F49" s="1253">
        <f>E49/E48*100</f>
        <v>7.052092743149653</v>
      </c>
      <c r="G49" s="1253">
        <v>106</v>
      </c>
      <c r="H49" s="1253">
        <f>G49/G48*100</f>
        <v>6.5671271916238156</v>
      </c>
      <c r="I49" s="1253">
        <v>95.9</v>
      </c>
      <c r="J49" s="1253">
        <f>I49/I48*100</f>
        <v>6.145072408048188</v>
      </c>
      <c r="K49" s="1253">
        <v>100</v>
      </c>
      <c r="L49" s="1253">
        <f>K49/K48*100</f>
        <v>6.296832693155344</v>
      </c>
      <c r="M49" s="1253">
        <v>103.6</v>
      </c>
      <c r="N49" s="1253">
        <f>M49/M48*100</f>
        <v>6.5288631207461565</v>
      </c>
      <c r="O49" s="1008"/>
      <c r="P49" s="1006"/>
      <c r="Q49" s="1152"/>
      <c r="R49" s="1141"/>
      <c r="S49" s="1164"/>
      <c r="T49" s="1164"/>
      <c r="U49" s="1154"/>
      <c r="V49" s="1164"/>
      <c r="W49" s="1141"/>
      <c r="X49" s="1141"/>
      <c r="Y49" s="1141"/>
      <c r="Z49" s="1141"/>
      <c r="AA49" s="1141"/>
      <c r="AB49" s="1141"/>
      <c r="AC49" s="1141"/>
      <c r="AD49" s="1141"/>
      <c r="AE49" s="1141"/>
      <c r="AF49" s="1141"/>
      <c r="AG49" s="1141"/>
      <c r="AH49" s="1141"/>
      <c r="AI49" s="1141"/>
      <c r="AJ49" s="1141"/>
      <c r="AK49" s="1141"/>
      <c r="AL49" s="1141"/>
      <c r="AM49" s="1141"/>
      <c r="AN49" s="1141"/>
      <c r="AO49" s="1141"/>
      <c r="AP49" s="1141"/>
      <c r="AQ49" s="1141"/>
      <c r="AR49" s="1141"/>
      <c r="AS49" s="1141"/>
    </row>
    <row r="50" spans="1:45" s="1063" customFormat="1" ht="10.5" customHeight="1">
      <c r="A50" s="1006"/>
      <c r="B50" s="979"/>
      <c r="C50" s="986"/>
      <c r="D50" s="1227" t="s">
        <v>508</v>
      </c>
      <c r="E50" s="1253">
        <v>306</v>
      </c>
      <c r="F50" s="1253">
        <f>+E50/E48*100</f>
        <v>18.428184281842817</v>
      </c>
      <c r="G50" s="1253">
        <v>293.60000000000002</v>
      </c>
      <c r="H50" s="1253">
        <f>+G50/G48*100</f>
        <v>18.189703240195776</v>
      </c>
      <c r="I50" s="1253">
        <v>274.3</v>
      </c>
      <c r="J50" s="1253">
        <f>+I50/I48*100</f>
        <v>17.576573112905294</v>
      </c>
      <c r="K50" s="1253">
        <v>288.8</v>
      </c>
      <c r="L50" s="1253">
        <f>+K50/K48*100</f>
        <v>18.18525281783263</v>
      </c>
      <c r="M50" s="1253">
        <v>280.8</v>
      </c>
      <c r="N50" s="1253">
        <f>+M50/M48*100</f>
        <v>17.695991933450973</v>
      </c>
      <c r="O50" s="1008"/>
      <c r="P50" s="1006"/>
      <c r="Q50" s="1152"/>
      <c r="R50" s="1141"/>
      <c r="S50" s="1164"/>
      <c r="T50" s="1164"/>
      <c r="U50" s="1154"/>
      <c r="V50" s="1164"/>
      <c r="W50" s="1141"/>
      <c r="X50" s="1141"/>
      <c r="Y50" s="1141"/>
      <c r="Z50" s="1141"/>
      <c r="AA50" s="1141"/>
      <c r="AB50" s="1141"/>
      <c r="AC50" s="1141"/>
      <c r="AD50" s="1141"/>
      <c r="AE50" s="1141"/>
      <c r="AF50" s="1141"/>
      <c r="AG50" s="1141"/>
      <c r="AH50" s="1141"/>
      <c r="AI50" s="1141"/>
      <c r="AJ50" s="1141"/>
      <c r="AK50" s="1141"/>
      <c r="AL50" s="1141"/>
      <c r="AM50" s="1141"/>
      <c r="AN50" s="1141"/>
      <c r="AO50" s="1141"/>
      <c r="AP50" s="1141"/>
      <c r="AQ50" s="1141"/>
      <c r="AR50" s="1141"/>
      <c r="AS50" s="1141"/>
    </row>
    <row r="51" spans="1:45" s="1063" customFormat="1" ht="14.25" customHeight="1">
      <c r="A51" s="1006"/>
      <c r="B51" s="979"/>
      <c r="C51" s="978" t="s">
        <v>207</v>
      </c>
      <c r="D51" s="1015"/>
      <c r="E51" s="1252">
        <v>1113.3</v>
      </c>
      <c r="F51" s="1252">
        <f>E51/E$45*100</f>
        <v>23.909541910959341</v>
      </c>
      <c r="G51" s="1252">
        <v>1085.9000000000001</v>
      </c>
      <c r="H51" s="1252">
        <f>G51/G$45*100</f>
        <v>23.961781190696854</v>
      </c>
      <c r="I51" s="1252">
        <v>1072.9000000000001</v>
      </c>
      <c r="J51" s="1252">
        <f>I51/I$45*100</f>
        <v>24.201479743751694</v>
      </c>
      <c r="K51" s="1252">
        <v>1108.2</v>
      </c>
      <c r="L51" s="1252">
        <f>K51/K$45*100</f>
        <v>24.596058238636363</v>
      </c>
      <c r="M51" s="1252">
        <v>1118.0999999999999</v>
      </c>
      <c r="N51" s="1252">
        <f>M51/M$45*100</f>
        <v>24.554198875614894</v>
      </c>
      <c r="O51" s="1008"/>
      <c r="P51" s="1006"/>
      <c r="Q51" s="1141"/>
      <c r="R51" s="1141"/>
      <c r="S51" s="1164"/>
      <c r="T51" s="1164"/>
      <c r="U51" s="1154"/>
      <c r="V51" s="1164"/>
      <c r="W51" s="1141"/>
      <c r="X51" s="1141"/>
      <c r="Y51" s="1141"/>
      <c r="Z51" s="1141"/>
      <c r="AA51" s="1141"/>
      <c r="AB51" s="1141"/>
      <c r="AC51" s="1141"/>
      <c r="AD51" s="1141"/>
      <c r="AE51" s="1141"/>
      <c r="AF51" s="1141"/>
      <c r="AG51" s="1141"/>
      <c r="AH51" s="1141"/>
      <c r="AI51" s="1141"/>
      <c r="AJ51" s="1141"/>
      <c r="AK51" s="1141"/>
      <c r="AL51" s="1141"/>
      <c r="AM51" s="1141"/>
      <c r="AN51" s="1141"/>
      <c r="AO51" s="1141"/>
      <c r="AP51" s="1141"/>
      <c r="AQ51" s="1141"/>
      <c r="AR51" s="1141"/>
      <c r="AS51" s="1141"/>
    </row>
    <row r="52" spans="1:45" s="1063" customFormat="1" ht="10.5" customHeight="1">
      <c r="A52" s="1006"/>
      <c r="B52" s="979"/>
      <c r="C52" s="986"/>
      <c r="D52" s="1227" t="s">
        <v>174</v>
      </c>
      <c r="E52" s="1253">
        <v>56.4</v>
      </c>
      <c r="F52" s="1253">
        <f>E52/E51*100</f>
        <v>5.0660199407167879</v>
      </c>
      <c r="G52" s="1253">
        <v>54.8</v>
      </c>
      <c r="H52" s="1253">
        <f>G52/G51*100</f>
        <v>5.0465052030573716</v>
      </c>
      <c r="I52" s="1253">
        <v>55</v>
      </c>
      <c r="J52" s="1253">
        <f>I52/I51*100</f>
        <v>5.1262932239724108</v>
      </c>
      <c r="K52" s="1253">
        <v>55.4</v>
      </c>
      <c r="L52" s="1253">
        <f>K52/K51*100</f>
        <v>4.9990976358058115</v>
      </c>
      <c r="M52" s="1253">
        <v>58.8</v>
      </c>
      <c r="N52" s="1253">
        <f>M52/M51*100</f>
        <v>5.2589213844915479</v>
      </c>
      <c r="O52" s="1008"/>
      <c r="P52" s="1006"/>
      <c r="Q52" s="1158"/>
      <c r="R52" s="1158"/>
      <c r="S52" s="1158"/>
      <c r="T52" s="1164"/>
      <c r="U52" s="1154"/>
      <c r="V52" s="1164"/>
      <c r="W52" s="1141"/>
      <c r="X52" s="1141"/>
      <c r="Y52" s="1141"/>
      <c r="Z52" s="1141"/>
      <c r="AA52" s="1141"/>
      <c r="AB52" s="1141"/>
      <c r="AC52" s="1141"/>
      <c r="AD52" s="1141"/>
      <c r="AE52" s="1141"/>
      <c r="AF52" s="1141"/>
      <c r="AG52" s="1141"/>
      <c r="AH52" s="1141"/>
      <c r="AI52" s="1141"/>
      <c r="AJ52" s="1141"/>
      <c r="AK52" s="1141"/>
      <c r="AL52" s="1141"/>
      <c r="AM52" s="1141"/>
      <c r="AN52" s="1141"/>
      <c r="AO52" s="1141"/>
      <c r="AP52" s="1141"/>
      <c r="AQ52" s="1141"/>
      <c r="AR52" s="1141"/>
      <c r="AS52" s="1141"/>
    </row>
    <row r="53" spans="1:45" s="1063" customFormat="1" ht="10.5" customHeight="1">
      <c r="A53" s="1006"/>
      <c r="B53" s="979"/>
      <c r="C53" s="986"/>
      <c r="D53" s="1227" t="s">
        <v>508</v>
      </c>
      <c r="E53" s="1253">
        <v>278.7</v>
      </c>
      <c r="F53" s="1253">
        <f>+E53/E51*100</f>
        <v>25.033683643222847</v>
      </c>
      <c r="G53" s="1253">
        <v>266.60000000000002</v>
      </c>
      <c r="H53" s="1253">
        <f>+G53/G51*100</f>
        <v>24.551063633852106</v>
      </c>
      <c r="I53" s="1253">
        <v>258.7</v>
      </c>
      <c r="J53" s="1253">
        <f>+I53/I51*100</f>
        <v>24.11221921893932</v>
      </c>
      <c r="K53" s="1253">
        <v>278.39999999999998</v>
      </c>
      <c r="L53" s="1253">
        <f>+K53/K51*100</f>
        <v>25.121819166215481</v>
      </c>
      <c r="M53" s="1253">
        <v>274.5</v>
      </c>
      <c r="N53" s="1253">
        <f>+M53/M51*100</f>
        <v>24.550576871478402</v>
      </c>
      <c r="O53" s="1008"/>
      <c r="P53" s="1006"/>
      <c r="Q53" s="1157"/>
      <c r="R53" s="1158"/>
      <c r="S53" s="1158"/>
      <c r="T53" s="1164"/>
      <c r="U53" s="1154"/>
      <c r="V53" s="1164"/>
      <c r="W53" s="1141"/>
      <c r="X53" s="1141"/>
      <c r="Y53" s="1141"/>
      <c r="Z53" s="1141"/>
      <c r="AA53" s="1141"/>
      <c r="AB53" s="1141"/>
      <c r="AC53" s="1141"/>
      <c r="AD53" s="1141"/>
      <c r="AE53" s="1141"/>
      <c r="AF53" s="1141"/>
      <c r="AG53" s="1141"/>
      <c r="AH53" s="1141"/>
      <c r="AI53" s="1141"/>
      <c r="AJ53" s="1141"/>
      <c r="AK53" s="1141"/>
      <c r="AL53" s="1141"/>
      <c r="AM53" s="1141"/>
      <c r="AN53" s="1141"/>
      <c r="AO53" s="1141"/>
      <c r="AP53" s="1141"/>
      <c r="AQ53" s="1141"/>
      <c r="AR53" s="1141"/>
      <c r="AS53" s="1141"/>
    </row>
    <row r="54" spans="1:45" s="1063" customFormat="1" ht="14.25" customHeight="1">
      <c r="A54" s="1006"/>
      <c r="B54" s="979"/>
      <c r="C54" s="978" t="s">
        <v>61</v>
      </c>
      <c r="D54" s="1015"/>
      <c r="E54" s="1252">
        <v>1170.3</v>
      </c>
      <c r="F54" s="1252">
        <f>E54/E$45*100</f>
        <v>25.133689839572192</v>
      </c>
      <c r="G54" s="1252">
        <v>1148.5</v>
      </c>
      <c r="H54" s="1252">
        <f>G54/G$45*100</f>
        <v>25.343130764817513</v>
      </c>
      <c r="I54" s="1252">
        <v>1134.3</v>
      </c>
      <c r="J54" s="1252">
        <f>I54/I$45*100</f>
        <v>25.58648380402418</v>
      </c>
      <c r="K54" s="1252">
        <v>1121.4000000000001</v>
      </c>
      <c r="L54" s="1252">
        <f>K54/K$45*100</f>
        <v>24.889026988636363</v>
      </c>
      <c r="M54" s="1252">
        <v>1146.5999999999999</v>
      </c>
      <c r="N54" s="1252">
        <f>M54/M$45*100</f>
        <v>25.180077301475752</v>
      </c>
      <c r="O54" s="1008"/>
      <c r="P54" s="1006"/>
      <c r="Q54" s="1254"/>
      <c r="R54" s="1162"/>
      <c r="S54" s="1163"/>
      <c r="T54" s="1164"/>
      <c r="U54" s="1154"/>
      <c r="V54" s="1164"/>
      <c r="W54" s="1141"/>
      <c r="X54" s="1141"/>
      <c r="Y54" s="1141"/>
      <c r="Z54" s="1141"/>
      <c r="AA54" s="1141"/>
      <c r="AB54" s="1141"/>
      <c r="AC54" s="1141"/>
      <c r="AD54" s="1141"/>
      <c r="AE54" s="1141"/>
      <c r="AF54" s="1141"/>
      <c r="AG54" s="1141"/>
      <c r="AH54" s="1141"/>
      <c r="AI54" s="1141"/>
      <c r="AJ54" s="1141"/>
      <c r="AK54" s="1141"/>
      <c r="AL54" s="1141"/>
      <c r="AM54" s="1141"/>
      <c r="AN54" s="1141"/>
      <c r="AO54" s="1141"/>
      <c r="AP54" s="1141"/>
      <c r="AQ54" s="1141"/>
      <c r="AR54" s="1141"/>
      <c r="AS54" s="1141"/>
    </row>
    <row r="55" spans="1:45" s="1063" customFormat="1" ht="10.5" customHeight="1">
      <c r="A55" s="1006"/>
      <c r="B55" s="979"/>
      <c r="C55" s="986"/>
      <c r="D55" s="1227" t="s">
        <v>174</v>
      </c>
      <c r="E55" s="1253">
        <v>58.7</v>
      </c>
      <c r="F55" s="1253">
        <f>E55/E54*100</f>
        <v>5.0158079125010682</v>
      </c>
      <c r="G55" s="1253">
        <v>53.5</v>
      </c>
      <c r="H55" s="1253">
        <f>G55/G54*100</f>
        <v>4.6582498911623862</v>
      </c>
      <c r="I55" s="1253">
        <v>47.3</v>
      </c>
      <c r="J55" s="1253">
        <f>I55/I54*100</f>
        <v>4.1699726703693907</v>
      </c>
      <c r="K55" s="1253">
        <v>48.5</v>
      </c>
      <c r="L55" s="1253">
        <f>K55/K54*100</f>
        <v>4.3249509541644366</v>
      </c>
      <c r="M55" s="1253">
        <v>55.3</v>
      </c>
      <c r="N55" s="1253">
        <f>M55/M54*100</f>
        <v>4.8229548229548236</v>
      </c>
      <c r="O55" s="1008"/>
      <c r="P55" s="1006"/>
      <c r="Q55" s="1254"/>
      <c r="R55" s="1162"/>
      <c r="S55" s="1051"/>
      <c r="T55" s="1164"/>
      <c r="U55" s="1154"/>
      <c r="V55" s="1164"/>
      <c r="W55" s="1141"/>
      <c r="X55" s="1141"/>
      <c r="Y55" s="1141"/>
      <c r="Z55" s="1141"/>
      <c r="AA55" s="1141"/>
      <c r="AB55" s="1141"/>
      <c r="AC55" s="1141"/>
      <c r="AD55" s="1141"/>
      <c r="AE55" s="1141"/>
      <c r="AF55" s="1141"/>
      <c r="AG55" s="1141"/>
      <c r="AH55" s="1141"/>
      <c r="AI55" s="1141"/>
      <c r="AJ55" s="1141"/>
      <c r="AK55" s="1141"/>
      <c r="AL55" s="1141"/>
      <c r="AM55" s="1141"/>
      <c r="AN55" s="1141"/>
      <c r="AO55" s="1141"/>
      <c r="AP55" s="1141"/>
      <c r="AQ55" s="1141"/>
      <c r="AR55" s="1141"/>
      <c r="AS55" s="1141"/>
    </row>
    <row r="56" spans="1:45" s="1063" customFormat="1" ht="10.5" customHeight="1">
      <c r="A56" s="1006"/>
      <c r="B56" s="979"/>
      <c r="C56" s="986"/>
      <c r="D56" s="1227" t="s">
        <v>508</v>
      </c>
      <c r="E56" s="1253">
        <v>189.6</v>
      </c>
      <c r="F56" s="1253">
        <f>+E56/E54*100</f>
        <v>16.200974109202768</v>
      </c>
      <c r="G56" s="1253">
        <v>188.2</v>
      </c>
      <c r="H56" s="1253">
        <f>+G56/G54*100</f>
        <v>16.386591205920766</v>
      </c>
      <c r="I56" s="1253">
        <v>197.9</v>
      </c>
      <c r="J56" s="1253">
        <f>+I56/I54*100</f>
        <v>17.446883540509567</v>
      </c>
      <c r="K56" s="1253">
        <v>188.8</v>
      </c>
      <c r="L56" s="1253">
        <f>+K56/K54*100</f>
        <v>16.836097734974139</v>
      </c>
      <c r="M56" s="1253">
        <v>201.8</v>
      </c>
      <c r="N56" s="1253">
        <f>+M56/M54*100</f>
        <v>17.599860457003317</v>
      </c>
      <c r="O56" s="1008"/>
      <c r="P56" s="1006"/>
      <c r="Q56" s="1254"/>
      <c r="R56" s="1162"/>
      <c r="S56" s="1051"/>
      <c r="T56" s="1164"/>
      <c r="U56" s="1154"/>
      <c r="V56" s="1164"/>
      <c r="W56" s="1141"/>
      <c r="X56" s="1141"/>
      <c r="Y56" s="1141"/>
      <c r="Z56" s="1141"/>
      <c r="AA56" s="1141"/>
      <c r="AB56" s="1141"/>
      <c r="AC56" s="1141"/>
      <c r="AD56" s="1141"/>
      <c r="AE56" s="1141"/>
      <c r="AF56" s="1141"/>
      <c r="AG56" s="1141"/>
      <c r="AH56" s="1141"/>
      <c r="AI56" s="1141"/>
      <c r="AJ56" s="1141"/>
      <c r="AK56" s="1141"/>
      <c r="AL56" s="1141"/>
      <c r="AM56" s="1141"/>
      <c r="AN56" s="1141"/>
      <c r="AO56" s="1141"/>
      <c r="AP56" s="1141"/>
      <c r="AQ56" s="1141"/>
      <c r="AR56" s="1141"/>
      <c r="AS56" s="1141"/>
    </row>
    <row r="57" spans="1:45" s="1063" customFormat="1" ht="14.25" customHeight="1">
      <c r="A57" s="1006"/>
      <c r="B57" s="979"/>
      <c r="C57" s="978" t="s">
        <v>209</v>
      </c>
      <c r="D57" s="1015"/>
      <c r="E57" s="1252">
        <v>307</v>
      </c>
      <c r="F57" s="1252">
        <f>E57/E$45*100</f>
        <v>6.5932177909498959</v>
      </c>
      <c r="G57" s="1252">
        <v>299.89999999999998</v>
      </c>
      <c r="H57" s="1252">
        <f>G57/G$45*100</f>
        <v>6.6176795092457734</v>
      </c>
      <c r="I57" s="1252">
        <v>292.10000000000002</v>
      </c>
      <c r="J57" s="1252">
        <f>I57/I$45*100</f>
        <v>6.5889199675178212</v>
      </c>
      <c r="K57" s="1252">
        <v>299.89999999999998</v>
      </c>
      <c r="L57" s="1252">
        <f>K57/K$45*100</f>
        <v>6.6561612215909074</v>
      </c>
      <c r="M57" s="1252">
        <v>300.89999999999998</v>
      </c>
      <c r="N57" s="1252">
        <f>M57/M$45*100</f>
        <v>6.607958538299366</v>
      </c>
      <c r="O57" s="1008"/>
      <c r="P57" s="1006"/>
      <c r="Q57" s="1137"/>
      <c r="R57" s="1141"/>
      <c r="S57" s="1164"/>
      <c r="T57" s="1164"/>
      <c r="U57" s="1154"/>
      <c r="V57" s="1164"/>
      <c r="W57" s="1141"/>
      <c r="X57" s="1141"/>
      <c r="Y57" s="1141"/>
      <c r="Z57" s="1141"/>
      <c r="AA57" s="1141"/>
      <c r="AB57" s="1141"/>
      <c r="AC57" s="1141"/>
      <c r="AD57" s="1141"/>
      <c r="AE57" s="1141"/>
      <c r="AF57" s="1141"/>
      <c r="AG57" s="1141"/>
      <c r="AH57" s="1141"/>
      <c r="AI57" s="1141"/>
      <c r="AJ57" s="1141"/>
      <c r="AK57" s="1141"/>
      <c r="AL57" s="1141"/>
      <c r="AM57" s="1141"/>
      <c r="AN57" s="1141"/>
      <c r="AO57" s="1141"/>
      <c r="AP57" s="1141"/>
      <c r="AQ57" s="1141"/>
      <c r="AR57" s="1141"/>
      <c r="AS57" s="1141"/>
    </row>
    <row r="58" spans="1:45" s="1063" customFormat="1" ht="10.5" customHeight="1">
      <c r="A58" s="1006"/>
      <c r="B58" s="979"/>
      <c r="C58" s="986"/>
      <c r="D58" s="1227" t="s">
        <v>174</v>
      </c>
      <c r="E58" s="1253">
        <v>13.4</v>
      </c>
      <c r="F58" s="1253">
        <f>E58/E57*100</f>
        <v>4.3648208469055376</v>
      </c>
      <c r="G58" s="1253">
        <v>12.9</v>
      </c>
      <c r="H58" s="1253">
        <f>G58/G57*100</f>
        <v>4.3014338112704245</v>
      </c>
      <c r="I58" s="1253">
        <v>13</v>
      </c>
      <c r="J58" s="1253">
        <f>I58/I57*100</f>
        <v>4.4505306401917144</v>
      </c>
      <c r="K58" s="1253">
        <v>13.9</v>
      </c>
      <c r="L58" s="1253">
        <f>K58/K57*100</f>
        <v>4.6348782927642551</v>
      </c>
      <c r="M58" s="1253">
        <v>15.7</v>
      </c>
      <c r="N58" s="1253">
        <f>M58/M57*100</f>
        <v>5.2176802924559658</v>
      </c>
      <c r="O58" s="1008"/>
      <c r="P58" s="1006"/>
      <c r="Q58" s="1137"/>
      <c r="R58" s="1141"/>
      <c r="S58" s="1164"/>
      <c r="T58" s="1164"/>
      <c r="U58" s="1154"/>
      <c r="V58" s="1164"/>
      <c r="W58" s="1141"/>
      <c r="X58" s="1141"/>
      <c r="Y58" s="1141"/>
      <c r="Z58" s="1141"/>
      <c r="AA58" s="1141"/>
      <c r="AB58" s="1141"/>
      <c r="AC58" s="1141"/>
      <c r="AD58" s="1141"/>
      <c r="AE58" s="1141"/>
      <c r="AF58" s="1141"/>
      <c r="AG58" s="1141"/>
      <c r="AH58" s="1141"/>
      <c r="AI58" s="1141"/>
      <c r="AJ58" s="1141"/>
      <c r="AK58" s="1141"/>
      <c r="AL58" s="1141"/>
      <c r="AM58" s="1141"/>
      <c r="AN58" s="1141"/>
      <c r="AO58" s="1141"/>
      <c r="AP58" s="1141"/>
      <c r="AQ58" s="1141"/>
      <c r="AR58" s="1141"/>
      <c r="AS58" s="1141"/>
    </row>
    <row r="59" spans="1:45" s="1063" customFormat="1" ht="10.5" customHeight="1">
      <c r="A59" s="1006"/>
      <c r="B59" s="979"/>
      <c r="C59" s="986"/>
      <c r="D59" s="1227" t="s">
        <v>508</v>
      </c>
      <c r="E59" s="1253">
        <v>60</v>
      </c>
      <c r="F59" s="1253">
        <f>+E59/E57*100</f>
        <v>19.54397394136808</v>
      </c>
      <c r="G59" s="1253">
        <v>56.5</v>
      </c>
      <c r="H59" s="1253">
        <f>+G59/G57*100</f>
        <v>18.839613204401466</v>
      </c>
      <c r="I59" s="1253">
        <v>57.9</v>
      </c>
      <c r="J59" s="1253">
        <f>+I59/I57*100</f>
        <v>19.821978774392328</v>
      </c>
      <c r="K59" s="1253">
        <v>57.6</v>
      </c>
      <c r="L59" s="1253">
        <f>+K59/K57*100</f>
        <v>19.206402134044684</v>
      </c>
      <c r="M59" s="1253">
        <v>56</v>
      </c>
      <c r="N59" s="1253">
        <f>+M59/M57*100</f>
        <v>18.610834164174143</v>
      </c>
      <c r="O59" s="1008"/>
      <c r="P59" s="1006"/>
      <c r="Q59" s="1137"/>
      <c r="R59" s="1141"/>
      <c r="S59" s="1164"/>
      <c r="T59" s="1164"/>
      <c r="U59" s="1154"/>
      <c r="V59" s="1164"/>
      <c r="W59" s="1141"/>
      <c r="X59" s="1141"/>
      <c r="Y59" s="1141"/>
      <c r="Z59" s="1141"/>
      <c r="AA59" s="1141"/>
      <c r="AB59" s="1141"/>
      <c r="AC59" s="1141"/>
      <c r="AD59" s="1141"/>
      <c r="AE59" s="1141"/>
      <c r="AF59" s="1141"/>
      <c r="AG59" s="1141"/>
      <c r="AH59" s="1141"/>
      <c r="AI59" s="1141"/>
      <c r="AJ59" s="1141"/>
      <c r="AK59" s="1141"/>
      <c r="AL59" s="1141"/>
      <c r="AM59" s="1141"/>
      <c r="AN59" s="1141"/>
      <c r="AO59" s="1141"/>
      <c r="AP59" s="1141"/>
      <c r="AQ59" s="1141"/>
      <c r="AR59" s="1141"/>
      <c r="AS59" s="1141"/>
    </row>
    <row r="60" spans="1:45" s="1063" customFormat="1" ht="14.25" customHeight="1">
      <c r="A60" s="1006"/>
      <c r="B60" s="979"/>
      <c r="C60" s="978" t="s">
        <v>210</v>
      </c>
      <c r="D60" s="1015"/>
      <c r="E60" s="1252">
        <v>196.8</v>
      </c>
      <c r="F60" s="1252">
        <f>E60/E$45*100</f>
        <v>4.2265317956317254</v>
      </c>
      <c r="G60" s="1252">
        <v>180</v>
      </c>
      <c r="H60" s="1252">
        <f>G60/G$45*100</f>
        <v>3.9719316827750561</v>
      </c>
      <c r="I60" s="1252">
        <v>174.7</v>
      </c>
      <c r="J60" s="1252">
        <f>I60/I$45*100</f>
        <v>3.9407200216547866</v>
      </c>
      <c r="K60" s="1252">
        <v>184.7</v>
      </c>
      <c r="L60" s="1252">
        <f>K60/K$45*100</f>
        <v>4.0993430397727266</v>
      </c>
      <c r="M60" s="1252">
        <v>195.2</v>
      </c>
      <c r="N60" s="1252">
        <f>M60/M$45*100</f>
        <v>4.2867182009838363</v>
      </c>
      <c r="O60" s="1008"/>
      <c r="P60" s="1006"/>
      <c r="Q60" s="1137"/>
      <c r="R60" s="1141"/>
      <c r="S60" s="1164"/>
      <c r="T60" s="1164"/>
      <c r="U60" s="1154"/>
      <c r="V60" s="1164"/>
      <c r="W60" s="1141"/>
      <c r="X60" s="1141"/>
      <c r="Y60" s="1141"/>
      <c r="Z60" s="1141"/>
      <c r="AA60" s="1141"/>
      <c r="AB60" s="1141"/>
      <c r="AC60" s="1141"/>
      <c r="AD60" s="1141"/>
      <c r="AE60" s="1141"/>
      <c r="AF60" s="1141"/>
      <c r="AG60" s="1141"/>
      <c r="AH60" s="1141"/>
      <c r="AI60" s="1141"/>
      <c r="AJ60" s="1141"/>
      <c r="AK60" s="1141"/>
      <c r="AL60" s="1141"/>
      <c r="AM60" s="1141"/>
      <c r="AN60" s="1141"/>
      <c r="AO60" s="1141"/>
      <c r="AP60" s="1141"/>
      <c r="AQ60" s="1141"/>
      <c r="AR60" s="1141"/>
      <c r="AS60" s="1141"/>
    </row>
    <row r="61" spans="1:45" s="1063" customFormat="1" ht="10.5" customHeight="1">
      <c r="A61" s="1006"/>
      <c r="B61" s="979"/>
      <c r="C61" s="986"/>
      <c r="D61" s="1227" t="s">
        <v>174</v>
      </c>
      <c r="E61" s="1253">
        <v>13.7</v>
      </c>
      <c r="F61" s="1253">
        <f>E61/E60*100</f>
        <v>6.9613821138211378</v>
      </c>
      <c r="G61" s="1253">
        <v>7.2</v>
      </c>
      <c r="H61" s="1253">
        <f>G61/G60*100</f>
        <v>4</v>
      </c>
      <c r="I61" s="1253">
        <v>5.7</v>
      </c>
      <c r="J61" s="1253">
        <f>I61/I60*100</f>
        <v>3.2627361190612483</v>
      </c>
      <c r="K61" s="1253">
        <v>9.6999999999999993</v>
      </c>
      <c r="L61" s="1253">
        <f>K61/K60*100</f>
        <v>5.2517596101786683</v>
      </c>
      <c r="M61" s="1253">
        <v>13.6</v>
      </c>
      <c r="N61" s="1253">
        <f>M61/M60*100</f>
        <v>6.9672131147540988</v>
      </c>
      <c r="O61" s="1008"/>
      <c r="P61" s="1006"/>
      <c r="Q61" s="1161"/>
      <c r="R61" s="1141"/>
      <c r="S61" s="1164"/>
      <c r="T61" s="1164"/>
      <c r="U61" s="1154"/>
      <c r="V61" s="1164"/>
      <c r="W61" s="1141"/>
      <c r="X61" s="1141"/>
      <c r="Y61" s="1141"/>
      <c r="Z61" s="1141"/>
      <c r="AA61" s="1141"/>
      <c r="AB61" s="1141"/>
      <c r="AC61" s="1141"/>
      <c r="AD61" s="1141"/>
      <c r="AE61" s="1141"/>
      <c r="AF61" s="1141"/>
      <c r="AG61" s="1141"/>
      <c r="AH61" s="1141"/>
      <c r="AI61" s="1141"/>
      <c r="AJ61" s="1141"/>
      <c r="AK61" s="1141"/>
      <c r="AL61" s="1141"/>
      <c r="AM61" s="1141"/>
      <c r="AN61" s="1141"/>
      <c r="AO61" s="1141"/>
      <c r="AP61" s="1141"/>
      <c r="AQ61" s="1141"/>
      <c r="AR61" s="1141"/>
      <c r="AS61" s="1141"/>
    </row>
    <row r="62" spans="1:45" s="1063" customFormat="1" ht="10.5" customHeight="1">
      <c r="A62" s="1006"/>
      <c r="B62" s="979"/>
      <c r="C62" s="986"/>
      <c r="D62" s="1227" t="s">
        <v>508</v>
      </c>
      <c r="E62" s="1253">
        <v>38.799999999999997</v>
      </c>
      <c r="F62" s="1253">
        <f>+E62/E60*100</f>
        <v>19.715447154471541</v>
      </c>
      <c r="G62" s="1253">
        <v>37.1</v>
      </c>
      <c r="H62" s="1253">
        <f>+G62/G60*100</f>
        <v>20.611111111111111</v>
      </c>
      <c r="I62" s="1253">
        <v>34.9</v>
      </c>
      <c r="J62" s="1253">
        <f>+I62/I60*100</f>
        <v>19.977103606182027</v>
      </c>
      <c r="K62" s="1253">
        <v>35.5</v>
      </c>
      <c r="L62" s="1253">
        <f>+K62/K60*100</f>
        <v>19.2203573362209</v>
      </c>
      <c r="M62" s="1253">
        <v>37.5</v>
      </c>
      <c r="N62" s="1253">
        <f>+M62/M60*100</f>
        <v>19.21106557377049</v>
      </c>
      <c r="O62" s="1008"/>
      <c r="P62" s="1006"/>
      <c r="Q62" s="1137"/>
      <c r="R62" s="1141"/>
      <c r="S62" s="1164"/>
      <c r="T62" s="1164"/>
      <c r="U62" s="1154"/>
      <c r="V62" s="1164"/>
      <c r="W62" s="1141"/>
      <c r="X62" s="1141"/>
      <c r="Y62" s="1141"/>
      <c r="Z62" s="1141"/>
      <c r="AA62" s="1141"/>
      <c r="AB62" s="1141"/>
      <c r="AC62" s="1141"/>
      <c r="AD62" s="1141"/>
      <c r="AE62" s="1141"/>
      <c r="AF62" s="1141"/>
      <c r="AG62" s="1141"/>
      <c r="AH62" s="1141"/>
      <c r="AI62" s="1141"/>
      <c r="AJ62" s="1141"/>
      <c r="AK62" s="1141"/>
      <c r="AL62" s="1141"/>
      <c r="AM62" s="1141"/>
      <c r="AN62" s="1141"/>
      <c r="AO62" s="1141"/>
      <c r="AP62" s="1141"/>
      <c r="AQ62" s="1141"/>
      <c r="AR62" s="1141"/>
      <c r="AS62" s="1141"/>
    </row>
    <row r="63" spans="1:45" s="1063" customFormat="1" ht="14.25" customHeight="1">
      <c r="A63" s="1006"/>
      <c r="B63" s="979"/>
      <c r="C63" s="978" t="s">
        <v>143</v>
      </c>
      <c r="D63" s="1015"/>
      <c r="E63" s="1252">
        <v>102.4</v>
      </c>
      <c r="F63" s="1252">
        <f>E63/E$45*100</f>
        <v>2.1991710156132553</v>
      </c>
      <c r="G63" s="1252">
        <v>100.3</v>
      </c>
      <c r="H63" s="1252">
        <f>G63/G$45*100</f>
        <v>2.2132485987907673</v>
      </c>
      <c r="I63" s="1252">
        <v>97.8</v>
      </c>
      <c r="J63" s="1252">
        <f>I63/I$45*100</f>
        <v>2.2060813859063431</v>
      </c>
      <c r="K63" s="1252">
        <v>99.6</v>
      </c>
      <c r="L63" s="1252">
        <f>K63/K$45*100</f>
        <v>2.2105823863636362</v>
      </c>
      <c r="M63" s="1252">
        <v>100.4</v>
      </c>
      <c r="N63" s="1252">
        <f>M63/M$45*100</f>
        <v>2.2048489107519322</v>
      </c>
      <c r="O63" s="1008"/>
      <c r="P63" s="1006"/>
      <c r="Q63" s="1161"/>
      <c r="R63" s="1141"/>
      <c r="S63" s="1164"/>
      <c r="T63" s="1164"/>
      <c r="U63" s="1154"/>
      <c r="V63" s="1164"/>
      <c r="W63" s="1141"/>
      <c r="X63" s="1141"/>
      <c r="Y63" s="1141"/>
      <c r="Z63" s="1141"/>
      <c r="AA63" s="1141"/>
      <c r="AB63" s="1141"/>
      <c r="AC63" s="1141"/>
      <c r="AD63" s="1141"/>
      <c r="AE63" s="1141"/>
      <c r="AF63" s="1141"/>
      <c r="AG63" s="1141"/>
      <c r="AH63" s="1141"/>
      <c r="AI63" s="1141"/>
      <c r="AJ63" s="1141"/>
      <c r="AK63" s="1141"/>
      <c r="AL63" s="1141"/>
      <c r="AM63" s="1141"/>
      <c r="AN63" s="1141"/>
      <c r="AO63" s="1141"/>
      <c r="AP63" s="1141"/>
      <c r="AQ63" s="1141"/>
      <c r="AR63" s="1141"/>
      <c r="AS63" s="1141"/>
    </row>
    <row r="64" spans="1:45" s="1063" customFormat="1" ht="10.5" customHeight="1">
      <c r="A64" s="1006"/>
      <c r="B64" s="979"/>
      <c r="C64" s="986"/>
      <c r="D64" s="1227" t="s">
        <v>174</v>
      </c>
      <c r="E64" s="1253">
        <v>8.6</v>
      </c>
      <c r="F64" s="1253">
        <f>E64/E63*100</f>
        <v>8.3984374999999982</v>
      </c>
      <c r="G64" s="1253">
        <v>7.6</v>
      </c>
      <c r="H64" s="1253">
        <f>G64/G63*100</f>
        <v>7.5772681954137582</v>
      </c>
      <c r="I64" s="1253">
        <v>7.2</v>
      </c>
      <c r="J64" s="1253">
        <f>I64/I63*100</f>
        <v>7.3619631901840492</v>
      </c>
      <c r="K64" s="1253">
        <v>6.1</v>
      </c>
      <c r="L64" s="1253">
        <f>K64/K63*100</f>
        <v>6.1244979919678713</v>
      </c>
      <c r="M64" s="1253">
        <v>8.4</v>
      </c>
      <c r="N64" s="1253">
        <f>M64/M63*100</f>
        <v>8.3665338645418323</v>
      </c>
      <c r="O64" s="1008"/>
      <c r="P64" s="1006"/>
      <c r="Q64" s="1137"/>
      <c r="R64" s="1141"/>
      <c r="S64" s="1164"/>
      <c r="T64" s="1164"/>
      <c r="U64" s="1154"/>
      <c r="V64" s="1164"/>
      <c r="W64" s="1141"/>
      <c r="X64" s="1141"/>
      <c r="Y64" s="1141"/>
      <c r="Z64" s="1141"/>
      <c r="AA64" s="1141"/>
      <c r="AB64" s="1141"/>
      <c r="AC64" s="1141"/>
      <c r="AD64" s="1141"/>
      <c r="AE64" s="1141"/>
      <c r="AF64" s="1141"/>
      <c r="AG64" s="1141"/>
      <c r="AH64" s="1141"/>
      <c r="AI64" s="1141"/>
      <c r="AJ64" s="1141"/>
      <c r="AK64" s="1141"/>
      <c r="AL64" s="1141"/>
      <c r="AM64" s="1141"/>
      <c r="AN64" s="1141"/>
      <c r="AO64" s="1141"/>
      <c r="AP64" s="1141"/>
      <c r="AQ64" s="1141"/>
      <c r="AR64" s="1141"/>
      <c r="AS64" s="1141"/>
    </row>
    <row r="65" spans="1:45" s="1063" customFormat="1" ht="10.5" customHeight="1">
      <c r="A65" s="1006"/>
      <c r="B65" s="979"/>
      <c r="C65" s="986"/>
      <c r="D65" s="1227" t="s">
        <v>508</v>
      </c>
      <c r="E65" s="1253">
        <v>14.8</v>
      </c>
      <c r="F65" s="1253">
        <f>+E65/E63*100</f>
        <v>14.453125</v>
      </c>
      <c r="G65" s="1253">
        <v>14.4</v>
      </c>
      <c r="H65" s="1253">
        <f>+G65/G63*100</f>
        <v>14.356929212362912</v>
      </c>
      <c r="I65" s="1253">
        <v>13.4</v>
      </c>
      <c r="J65" s="1253">
        <f>+I65/I63*100</f>
        <v>13.701431492842536</v>
      </c>
      <c r="K65" s="1253">
        <v>14.6</v>
      </c>
      <c r="L65" s="1253">
        <f>+K65/K63*100</f>
        <v>14.658634538152612</v>
      </c>
      <c r="M65" s="1253">
        <v>14.5</v>
      </c>
      <c r="N65" s="1253">
        <f>+M65/M63*100</f>
        <v>14.44223107569721</v>
      </c>
      <c r="O65" s="1008"/>
      <c r="P65" s="1006"/>
      <c r="Q65" s="1137"/>
      <c r="R65" s="1141"/>
      <c r="S65" s="1164"/>
      <c r="T65" s="1164"/>
      <c r="U65" s="1154"/>
      <c r="V65" s="1164"/>
      <c r="W65" s="1141"/>
      <c r="X65" s="1141"/>
      <c r="Y65" s="1141"/>
      <c r="Z65" s="1141"/>
      <c r="AA65" s="1141"/>
      <c r="AB65" s="1141"/>
      <c r="AC65" s="1141"/>
      <c r="AD65" s="1141"/>
      <c r="AE65" s="1141"/>
      <c r="AF65" s="1141"/>
      <c r="AG65" s="1141"/>
      <c r="AH65" s="1141"/>
      <c r="AI65" s="1141"/>
      <c r="AJ65" s="1141"/>
      <c r="AK65" s="1141"/>
      <c r="AL65" s="1141"/>
      <c r="AM65" s="1141"/>
      <c r="AN65" s="1141"/>
      <c r="AO65" s="1141"/>
      <c r="AP65" s="1141"/>
      <c r="AQ65" s="1141"/>
      <c r="AR65" s="1141"/>
      <c r="AS65" s="1141"/>
    </row>
    <row r="66" spans="1:45" s="1063" customFormat="1" ht="14.25" customHeight="1">
      <c r="A66" s="1006"/>
      <c r="B66" s="979"/>
      <c r="C66" s="978" t="s">
        <v>144</v>
      </c>
      <c r="D66" s="1015"/>
      <c r="E66" s="1252">
        <v>106</v>
      </c>
      <c r="F66" s="1252">
        <f>E66/E$45*100</f>
        <v>2.2764856216309086</v>
      </c>
      <c r="G66" s="1252">
        <v>103.2</v>
      </c>
      <c r="H66" s="1252">
        <f>G66/G$45*100</f>
        <v>2.2772408314576991</v>
      </c>
      <c r="I66" s="1252">
        <v>100.8</v>
      </c>
      <c r="J66" s="1252">
        <f>I66/I$45*100</f>
        <v>2.2737525940629792</v>
      </c>
      <c r="K66" s="1252">
        <v>103.7</v>
      </c>
      <c r="L66" s="1252">
        <f>K66/K$45*100</f>
        <v>2.3015802556818179</v>
      </c>
      <c r="M66" s="1252">
        <v>105.7</v>
      </c>
      <c r="N66" s="1252">
        <f>M66/M$45*100</f>
        <v>2.3212403373155306</v>
      </c>
      <c r="O66" s="1008"/>
      <c r="P66" s="1006"/>
      <c r="Q66" s="1137"/>
      <c r="R66" s="1141"/>
      <c r="S66" s="1164"/>
      <c r="T66" s="1164"/>
      <c r="U66" s="1154"/>
      <c r="V66" s="1164"/>
      <c r="W66" s="1141"/>
      <c r="X66" s="1141"/>
      <c r="Y66" s="1141"/>
      <c r="Z66" s="1141"/>
      <c r="AA66" s="1141"/>
      <c r="AB66" s="1141"/>
      <c r="AC66" s="1141"/>
      <c r="AD66" s="1141"/>
      <c r="AE66" s="1141"/>
      <c r="AF66" s="1141"/>
      <c r="AG66" s="1141"/>
      <c r="AH66" s="1141"/>
      <c r="AI66" s="1141"/>
      <c r="AJ66" s="1141"/>
      <c r="AK66" s="1141"/>
      <c r="AL66" s="1141"/>
      <c r="AM66" s="1141"/>
      <c r="AN66" s="1141"/>
      <c r="AO66" s="1141"/>
      <c r="AP66" s="1141"/>
      <c r="AQ66" s="1141"/>
      <c r="AR66" s="1141"/>
      <c r="AS66" s="1141"/>
    </row>
    <row r="67" spans="1:45" s="1063" customFormat="1" ht="10.5" customHeight="1">
      <c r="A67" s="1006"/>
      <c r="B67" s="979"/>
      <c r="C67" s="986"/>
      <c r="D67" s="1227" t="s">
        <v>174</v>
      </c>
      <c r="E67" s="1253">
        <v>6.1</v>
      </c>
      <c r="F67" s="1253">
        <f>E67/E66*100</f>
        <v>5.7547169811320753</v>
      </c>
      <c r="G67" s="1253">
        <v>5.3</v>
      </c>
      <c r="H67" s="1253">
        <f>G67/G66*100</f>
        <v>5.1356589147286815</v>
      </c>
      <c r="I67" s="1253">
        <v>4.5</v>
      </c>
      <c r="J67" s="1253">
        <f>I67/I66*100</f>
        <v>4.4642857142857144</v>
      </c>
      <c r="K67" s="1253">
        <v>5</v>
      </c>
      <c r="L67" s="1253">
        <f>K67/K66*100</f>
        <v>4.8216007714561231</v>
      </c>
      <c r="M67" s="1253">
        <v>5.5</v>
      </c>
      <c r="N67" s="1253">
        <f>M67/M66*100</f>
        <v>5.2034058656575208</v>
      </c>
      <c r="O67" s="1008"/>
      <c r="P67" s="1006"/>
      <c r="Q67" s="1137"/>
      <c r="R67" s="1141"/>
      <c r="S67" s="1164"/>
      <c r="T67" s="1164"/>
      <c r="U67" s="1154"/>
      <c r="V67" s="1164"/>
      <c r="W67" s="1141"/>
      <c r="X67" s="1141"/>
      <c r="Y67" s="1141"/>
      <c r="Z67" s="1141"/>
      <c r="AA67" s="1141"/>
      <c r="AB67" s="1141"/>
      <c r="AC67" s="1141"/>
      <c r="AD67" s="1141"/>
      <c r="AE67" s="1141"/>
      <c r="AF67" s="1141"/>
      <c r="AG67" s="1141"/>
      <c r="AH67" s="1141"/>
      <c r="AI67" s="1141"/>
      <c r="AJ67" s="1141"/>
      <c r="AK67" s="1141"/>
      <c r="AL67" s="1141"/>
      <c r="AM67" s="1141"/>
      <c r="AN67" s="1141"/>
      <c r="AO67" s="1141"/>
      <c r="AP67" s="1141"/>
      <c r="AQ67" s="1141"/>
      <c r="AR67" s="1141"/>
      <c r="AS67" s="1141"/>
    </row>
    <row r="68" spans="1:45" s="1063" customFormat="1" ht="10.5" customHeight="1">
      <c r="A68" s="1006"/>
      <c r="B68" s="979"/>
      <c r="C68" s="986"/>
      <c r="D68" s="1227" t="s">
        <v>508</v>
      </c>
      <c r="E68" s="1253">
        <v>17.399999999999999</v>
      </c>
      <c r="F68" s="1253">
        <f>+E68/E66*100</f>
        <v>16.415094339622641</v>
      </c>
      <c r="G68" s="1253">
        <v>17.600000000000001</v>
      </c>
      <c r="H68" s="1253">
        <f>+G68/G66*100</f>
        <v>17.054263565891471</v>
      </c>
      <c r="I68" s="1253">
        <v>16.3</v>
      </c>
      <c r="J68" s="1253">
        <f>+I68/I66*100</f>
        <v>16.170634920634921</v>
      </c>
      <c r="K68" s="1253">
        <v>17.7</v>
      </c>
      <c r="L68" s="1253">
        <f>+K68/K66*100</f>
        <v>17.068466730954675</v>
      </c>
      <c r="M68" s="1253">
        <v>17.600000000000001</v>
      </c>
      <c r="N68" s="1253">
        <f>+M68/M66*100</f>
        <v>16.650898770104071</v>
      </c>
      <c r="O68" s="1008"/>
      <c r="P68" s="1006"/>
      <c r="Q68" s="1137"/>
      <c r="R68" s="1141"/>
      <c r="S68" s="1164"/>
      <c r="T68" s="1164"/>
      <c r="U68" s="1154"/>
      <c r="V68" s="1164"/>
      <c r="W68" s="1141"/>
      <c r="X68" s="1141"/>
      <c r="Y68" s="1141"/>
      <c r="Z68" s="1141"/>
      <c r="AA68" s="1141"/>
      <c r="AB68" s="1141"/>
      <c r="AC68" s="1141"/>
      <c r="AD68" s="1141"/>
      <c r="AE68" s="1141"/>
      <c r="AF68" s="1141"/>
      <c r="AG68" s="1141"/>
      <c r="AH68" s="1141"/>
      <c r="AI68" s="1141"/>
      <c r="AJ68" s="1141"/>
      <c r="AK68" s="1141"/>
      <c r="AL68" s="1141"/>
      <c r="AM68" s="1141"/>
      <c r="AN68" s="1141"/>
      <c r="AO68" s="1141"/>
      <c r="AP68" s="1141"/>
      <c r="AQ68" s="1141"/>
      <c r="AR68" s="1141"/>
      <c r="AS68" s="1141"/>
    </row>
    <row r="69" spans="1:45" ht="13.5" customHeight="1">
      <c r="A69" s="966"/>
      <c r="B69" s="962"/>
      <c r="C69" s="991" t="s">
        <v>179</v>
      </c>
      <c r="D69" s="970"/>
      <c r="E69" s="992" t="s">
        <v>90</v>
      </c>
      <c r="F69" s="1016"/>
      <c r="G69" s="993"/>
      <c r="H69" s="993"/>
      <c r="I69" s="1012"/>
      <c r="J69" s="1017"/>
      <c r="K69" s="1018"/>
      <c r="L69" s="1012"/>
      <c r="M69" s="1019"/>
      <c r="N69" s="1019"/>
      <c r="O69" s="1002"/>
      <c r="P69" s="966"/>
    </row>
    <row r="70" spans="1:45" s="1060" customFormat="1" ht="13.5" customHeight="1">
      <c r="A70" s="987"/>
      <c r="B70" s="1020"/>
      <c r="C70" s="1020"/>
      <c r="D70" s="1020"/>
      <c r="E70" s="962"/>
      <c r="F70" s="962"/>
      <c r="G70" s="962"/>
      <c r="H70" s="962"/>
      <c r="I70" s="962"/>
      <c r="J70" s="962"/>
      <c r="K70" s="1451">
        <v>41640</v>
      </c>
      <c r="L70" s="1451"/>
      <c r="M70" s="1451"/>
      <c r="N70" s="1451"/>
      <c r="O70" s="1021">
        <v>7</v>
      </c>
      <c r="P70" s="966"/>
      <c r="Q70" s="1137"/>
      <c r="R70" s="1051"/>
      <c r="S70" s="1143"/>
      <c r="T70" s="1143"/>
      <c r="U70" s="1143"/>
      <c r="V70" s="1143"/>
      <c r="W70" s="1143"/>
      <c r="X70" s="1143"/>
      <c r="Y70" s="1143"/>
      <c r="Z70" s="1143"/>
      <c r="AA70" s="1143"/>
      <c r="AB70" s="1143"/>
      <c r="AC70" s="1143"/>
      <c r="AD70" s="1143"/>
      <c r="AE70" s="1143"/>
      <c r="AF70" s="1143"/>
      <c r="AG70" s="1143"/>
      <c r="AH70" s="1143"/>
      <c r="AI70" s="1143"/>
      <c r="AJ70" s="1143"/>
      <c r="AK70" s="1143"/>
      <c r="AL70" s="1143"/>
      <c r="AM70" s="1143"/>
      <c r="AN70" s="1143"/>
      <c r="AO70" s="1143"/>
      <c r="AP70" s="1143"/>
      <c r="AQ70" s="1143"/>
      <c r="AR70" s="1143"/>
      <c r="AS70" s="1143"/>
    </row>
    <row r="72" spans="1:45">
      <c r="Q72" s="1167"/>
    </row>
    <row r="74" spans="1:45" ht="8.25" customHeight="1"/>
    <row r="76" spans="1:45" ht="9" customHeight="1">
      <c r="O76" s="1066"/>
    </row>
    <row r="77" spans="1:45" ht="8.25" customHeight="1">
      <c r="M77" s="1452"/>
      <c r="N77" s="1452"/>
      <c r="O77" s="1452"/>
    </row>
    <row r="78" spans="1:45" ht="9.75" customHeight="1"/>
  </sheetData>
  <mergeCells count="180">
    <mergeCell ref="C45:D45"/>
    <mergeCell ref="K70:N70"/>
    <mergeCell ref="M77:O77"/>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5:D6"/>
    <mergeCell ref="E7:F7"/>
    <mergeCell ref="G7:H7"/>
    <mergeCell ref="I7:J7"/>
    <mergeCell ref="K7:L7"/>
    <mergeCell ref="M7:N7"/>
  </mergeCells>
  <conditionalFormatting sqref="E7:N7">
    <cfRule type="cellIs" dxfId="16" priority="2" operator="equal">
      <formula>"1.º trimestre"</formula>
    </cfRule>
  </conditionalFormatting>
  <conditionalFormatting sqref="E43:N43">
    <cfRule type="cellIs" dxfId="15"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Y81"/>
  <sheetViews>
    <sheetView showRuler="0" zoomScaleNormal="100" workbookViewId="0"/>
  </sheetViews>
  <sheetFormatPr defaultRowHeight="12.75"/>
  <cols>
    <col min="1" max="1" width="1" style="1050" customWidth="1"/>
    <col min="2" max="2" width="2.5703125" style="1050" customWidth="1"/>
    <col min="3" max="3" width="1" style="1050" customWidth="1"/>
    <col min="4" max="4" width="32.42578125" style="1050" customWidth="1"/>
    <col min="5" max="5" width="7.42578125" style="1050" customWidth="1"/>
    <col min="6" max="6" width="5.140625" style="1050" customWidth="1"/>
    <col min="7" max="7" width="7.42578125" style="1050" customWidth="1"/>
    <col min="8" max="8" width="5.140625" style="1050" customWidth="1"/>
    <col min="9" max="9" width="7.42578125" style="1050" customWidth="1"/>
    <col min="10" max="10" width="5.140625" style="1050" customWidth="1"/>
    <col min="11" max="11" width="7.42578125" style="1050" customWidth="1"/>
    <col min="12" max="12" width="5.140625" style="1050" customWidth="1"/>
    <col min="13" max="13" width="7.42578125" style="1050" customWidth="1"/>
    <col min="14" max="14" width="5.140625" style="1050" customWidth="1"/>
    <col min="15" max="15" width="2.5703125" style="1050" customWidth="1"/>
    <col min="16" max="16" width="1" style="1050" customWidth="1"/>
    <col min="17" max="17" width="9.140625" style="1172"/>
    <col min="18" max="18" width="9.140625" style="1172" customWidth="1"/>
    <col min="19" max="20" width="9.140625" style="1172"/>
    <col min="21" max="22" width="9.140625" style="1172" customWidth="1"/>
    <col min="23" max="25" width="9.140625" style="1172"/>
    <col min="26" max="16384" width="9.140625" style="1050"/>
  </cols>
  <sheetData>
    <row r="1" spans="1:25" ht="13.5" customHeight="1">
      <c r="A1" s="966"/>
      <c r="B1" s="1168"/>
      <c r="C1" s="1168"/>
      <c r="D1" s="1168"/>
      <c r="E1" s="962"/>
      <c r="F1" s="962"/>
      <c r="G1" s="962"/>
      <c r="H1" s="962"/>
      <c r="I1" s="1456" t="s">
        <v>385</v>
      </c>
      <c r="J1" s="1456"/>
      <c r="K1" s="1456"/>
      <c r="L1" s="1456"/>
      <c r="M1" s="1456"/>
      <c r="N1" s="1456"/>
      <c r="O1" s="1169"/>
      <c r="P1" s="967"/>
    </row>
    <row r="2" spans="1:25" ht="6" customHeight="1">
      <c r="A2" s="966"/>
      <c r="B2" s="1022"/>
      <c r="C2" s="995"/>
      <c r="D2" s="995"/>
      <c r="E2" s="997"/>
      <c r="F2" s="997"/>
      <c r="G2" s="997"/>
      <c r="H2" s="997"/>
      <c r="I2" s="968"/>
      <c r="J2" s="968"/>
      <c r="K2" s="968"/>
      <c r="L2" s="968"/>
      <c r="M2" s="968"/>
      <c r="N2" s="1170"/>
      <c r="O2" s="962"/>
      <c r="P2" s="966"/>
    </row>
    <row r="3" spans="1:25" ht="10.5" customHeight="1" thickBot="1">
      <c r="A3" s="966"/>
      <c r="B3" s="1023"/>
      <c r="C3" s="1024"/>
      <c r="D3" s="1025"/>
      <c r="E3" s="1026"/>
      <c r="F3" s="1026"/>
      <c r="G3" s="1026"/>
      <c r="H3" s="1026"/>
      <c r="I3" s="962"/>
      <c r="J3" s="962"/>
      <c r="K3" s="962"/>
      <c r="L3" s="962"/>
      <c r="M3" s="1422" t="s">
        <v>75</v>
      </c>
      <c r="N3" s="1422"/>
      <c r="O3" s="962"/>
      <c r="P3" s="966"/>
    </row>
    <row r="4" spans="1:25" s="1052" customFormat="1" ht="13.5" customHeight="1" thickBot="1">
      <c r="A4" s="972"/>
      <c r="B4" s="973"/>
      <c r="C4" s="1171" t="s">
        <v>198</v>
      </c>
      <c r="D4" s="1145"/>
      <c r="E4" s="1145"/>
      <c r="F4" s="1145"/>
      <c r="G4" s="1145"/>
      <c r="H4" s="1145"/>
      <c r="I4" s="1145"/>
      <c r="J4" s="1145"/>
      <c r="K4" s="1145"/>
      <c r="L4" s="1145"/>
      <c r="M4" s="1145"/>
      <c r="N4" s="1146"/>
      <c r="O4" s="962"/>
      <c r="P4" s="972"/>
      <c r="Q4" s="1172"/>
      <c r="R4" s="1172"/>
      <c r="S4" s="1172"/>
      <c r="T4" s="1172"/>
      <c r="U4" s="1172"/>
      <c r="V4" s="1172"/>
      <c r="W4" s="1172"/>
      <c r="X4" s="1174"/>
      <c r="Y4" s="1174"/>
    </row>
    <row r="5" spans="1:25" ht="3.75" customHeight="1">
      <c r="A5" s="966"/>
      <c r="B5" s="969"/>
      <c r="C5" s="1423" t="s">
        <v>173</v>
      </c>
      <c r="D5" s="1424"/>
      <c r="E5" s="1027"/>
      <c r="F5" s="1027"/>
      <c r="G5" s="1027"/>
      <c r="H5" s="1027"/>
      <c r="I5" s="1027"/>
      <c r="J5" s="1027"/>
      <c r="K5" s="970"/>
      <c r="L5" s="1028"/>
      <c r="M5" s="1028"/>
      <c r="N5" s="1028"/>
      <c r="O5" s="962"/>
      <c r="P5" s="966"/>
    </row>
    <row r="6" spans="1:25" ht="12.75" customHeight="1">
      <c r="A6" s="966"/>
      <c r="B6" s="969"/>
      <c r="C6" s="1424"/>
      <c r="D6" s="1424"/>
      <c r="E6" s="1053" t="s">
        <v>34</v>
      </c>
      <c r="F6" s="1054" t="s">
        <v>580</v>
      </c>
      <c r="G6" s="1053" t="s">
        <v>34</v>
      </c>
      <c r="H6" s="1054" t="s">
        <v>34</v>
      </c>
      <c r="I6" s="1055"/>
      <c r="J6" s="1054" t="s">
        <v>34</v>
      </c>
      <c r="K6" s="1056" t="s">
        <v>581</v>
      </c>
      <c r="L6" s="1057" t="s">
        <v>34</v>
      </c>
      <c r="M6" s="1057" t="s">
        <v>34</v>
      </c>
      <c r="N6" s="1058"/>
      <c r="O6" s="962"/>
      <c r="P6" s="972"/>
      <c r="Q6" s="1174"/>
      <c r="R6" s="1174"/>
      <c r="S6" s="1174"/>
      <c r="T6" s="1174"/>
    </row>
    <row r="7" spans="1:25" ht="12.75" customHeight="1">
      <c r="A7" s="966"/>
      <c r="B7" s="969"/>
      <c r="C7" s="1007"/>
      <c r="D7" s="1007"/>
      <c r="E7" s="1425" t="s">
        <v>600</v>
      </c>
      <c r="F7" s="1425"/>
      <c r="G7" s="1425" t="s">
        <v>601</v>
      </c>
      <c r="H7" s="1425"/>
      <c r="I7" s="1425" t="s">
        <v>602</v>
      </c>
      <c r="J7" s="1425"/>
      <c r="K7" s="1425" t="s">
        <v>603</v>
      </c>
      <c r="L7" s="1425"/>
      <c r="M7" s="1425" t="s">
        <v>600</v>
      </c>
      <c r="N7" s="1425"/>
      <c r="O7" s="980"/>
      <c r="P7" s="966"/>
    </row>
    <row r="8" spans="1:25" s="1059" customFormat="1" ht="17.25" customHeight="1">
      <c r="A8" s="976"/>
      <c r="B8" s="977"/>
      <c r="C8" s="1418" t="s">
        <v>199</v>
      </c>
      <c r="D8" s="1418"/>
      <c r="E8" s="1454">
        <v>870.9</v>
      </c>
      <c r="F8" s="1454"/>
      <c r="G8" s="1454">
        <v>923.2</v>
      </c>
      <c r="H8" s="1454"/>
      <c r="I8" s="1454">
        <v>952.2</v>
      </c>
      <c r="J8" s="1454"/>
      <c r="K8" s="1454">
        <v>886</v>
      </c>
      <c r="L8" s="1454"/>
      <c r="M8" s="1455">
        <v>838.6</v>
      </c>
      <c r="N8" s="1455"/>
      <c r="O8" s="981"/>
      <c r="P8" s="976"/>
      <c r="Q8" s="1172"/>
      <c r="R8" s="1172"/>
      <c r="S8" s="1172"/>
      <c r="T8" s="1172"/>
      <c r="U8" s="1172"/>
      <c r="V8" s="1172"/>
      <c r="W8" s="1172"/>
      <c r="X8" s="1177"/>
      <c r="Y8" s="1177"/>
    </row>
    <row r="9" spans="1:25" ht="12" customHeight="1">
      <c r="A9" s="966"/>
      <c r="B9" s="969"/>
      <c r="C9" s="978" t="s">
        <v>74</v>
      </c>
      <c r="D9" s="979"/>
      <c r="E9" s="1457">
        <v>468.5</v>
      </c>
      <c r="F9" s="1457"/>
      <c r="G9" s="1457">
        <v>481.8</v>
      </c>
      <c r="H9" s="1457"/>
      <c r="I9" s="1457">
        <v>504.2</v>
      </c>
      <c r="J9" s="1457"/>
      <c r="K9" s="1457">
        <v>463.2</v>
      </c>
      <c r="L9" s="1457"/>
      <c r="M9" s="1458">
        <v>432.2</v>
      </c>
      <c r="N9" s="1458"/>
      <c r="O9" s="980"/>
      <c r="P9" s="966"/>
      <c r="Q9" s="1255"/>
      <c r="R9" s="1255"/>
      <c r="S9" s="1255"/>
    </row>
    <row r="10" spans="1:25" ht="12" customHeight="1">
      <c r="A10" s="966"/>
      <c r="B10" s="969"/>
      <c r="C10" s="978" t="s">
        <v>73</v>
      </c>
      <c r="D10" s="979"/>
      <c r="E10" s="1457">
        <v>402.5</v>
      </c>
      <c r="F10" s="1457"/>
      <c r="G10" s="1457">
        <v>441.4</v>
      </c>
      <c r="H10" s="1457"/>
      <c r="I10" s="1457">
        <v>447.9</v>
      </c>
      <c r="J10" s="1457"/>
      <c r="K10" s="1457">
        <v>422.8</v>
      </c>
      <c r="L10" s="1457"/>
      <c r="M10" s="1458">
        <v>406.4</v>
      </c>
      <c r="N10" s="1458"/>
      <c r="O10" s="980"/>
      <c r="P10" s="966"/>
    </row>
    <row r="11" spans="1:25" ht="17.25" customHeight="1">
      <c r="A11" s="966"/>
      <c r="B11" s="969"/>
      <c r="C11" s="978" t="s">
        <v>174</v>
      </c>
      <c r="D11" s="979"/>
      <c r="E11" s="1457">
        <v>175.1</v>
      </c>
      <c r="F11" s="1457"/>
      <c r="G11" s="1457">
        <v>164.9</v>
      </c>
      <c r="H11" s="1457"/>
      <c r="I11" s="1457">
        <v>165.9</v>
      </c>
      <c r="J11" s="1457"/>
      <c r="K11" s="1457">
        <v>140.6</v>
      </c>
      <c r="L11" s="1457"/>
      <c r="M11" s="1458">
        <v>146.80000000000001</v>
      </c>
      <c r="N11" s="1458"/>
      <c r="O11" s="980"/>
      <c r="P11" s="966"/>
    </row>
    <row r="12" spans="1:25" ht="12.75" customHeight="1">
      <c r="A12" s="966"/>
      <c r="B12" s="969"/>
      <c r="C12" s="978" t="s">
        <v>175</v>
      </c>
      <c r="D12" s="979"/>
      <c r="E12" s="1457">
        <v>435.6</v>
      </c>
      <c r="F12" s="1457"/>
      <c r="G12" s="1457">
        <v>482.3</v>
      </c>
      <c r="H12" s="1457"/>
      <c r="I12" s="1457">
        <v>489.6</v>
      </c>
      <c r="J12" s="1457"/>
      <c r="K12" s="1457">
        <v>454.5</v>
      </c>
      <c r="L12" s="1457"/>
      <c r="M12" s="1458">
        <v>423.1</v>
      </c>
      <c r="N12" s="1458"/>
      <c r="O12" s="980"/>
      <c r="P12" s="966"/>
    </row>
    <row r="13" spans="1:25" ht="12.75" customHeight="1">
      <c r="A13" s="966"/>
      <c r="B13" s="969"/>
      <c r="C13" s="978" t="s">
        <v>176</v>
      </c>
      <c r="D13" s="979"/>
      <c r="E13" s="1457">
        <v>260.2</v>
      </c>
      <c r="F13" s="1457"/>
      <c r="G13" s="1457">
        <v>276</v>
      </c>
      <c r="H13" s="1457"/>
      <c r="I13" s="1457">
        <v>296.7</v>
      </c>
      <c r="J13" s="1457"/>
      <c r="K13" s="1457">
        <v>290.89999999999998</v>
      </c>
      <c r="L13" s="1457"/>
      <c r="M13" s="1458">
        <v>268.7</v>
      </c>
      <c r="N13" s="1458"/>
      <c r="O13" s="980"/>
      <c r="P13" s="966"/>
    </row>
    <row r="14" spans="1:25" ht="17.25" customHeight="1">
      <c r="A14" s="966"/>
      <c r="B14" s="969"/>
      <c r="C14" s="978" t="s">
        <v>200</v>
      </c>
      <c r="D14" s="979"/>
      <c r="E14" s="1457">
        <v>98.8</v>
      </c>
      <c r="F14" s="1457"/>
      <c r="G14" s="1457">
        <v>101.6</v>
      </c>
      <c r="H14" s="1457"/>
      <c r="I14" s="1457">
        <v>93</v>
      </c>
      <c r="J14" s="1457"/>
      <c r="K14" s="1457">
        <v>85.7</v>
      </c>
      <c r="L14" s="1457"/>
      <c r="M14" s="1458">
        <v>104.1</v>
      </c>
      <c r="N14" s="1458"/>
      <c r="O14" s="980"/>
      <c r="P14" s="966"/>
    </row>
    <row r="15" spans="1:25" ht="12" customHeight="1">
      <c r="A15" s="966"/>
      <c r="B15" s="969"/>
      <c r="C15" s="978" t="s">
        <v>201</v>
      </c>
      <c r="D15" s="979"/>
      <c r="E15" s="1457">
        <v>772.2</v>
      </c>
      <c r="F15" s="1457"/>
      <c r="G15" s="1457">
        <v>821.6</v>
      </c>
      <c r="H15" s="1457"/>
      <c r="I15" s="1457">
        <v>859.1</v>
      </c>
      <c r="J15" s="1457"/>
      <c r="K15" s="1457">
        <v>800.3</v>
      </c>
      <c r="L15" s="1457"/>
      <c r="M15" s="1458">
        <v>734.6</v>
      </c>
      <c r="N15" s="1458"/>
      <c r="O15" s="980"/>
      <c r="P15" s="966"/>
    </row>
    <row r="16" spans="1:25" ht="17.25" customHeight="1">
      <c r="A16" s="966"/>
      <c r="B16" s="969"/>
      <c r="C16" s="978" t="s">
        <v>202</v>
      </c>
      <c r="D16" s="979"/>
      <c r="E16" s="1457">
        <v>387</v>
      </c>
      <c r="F16" s="1457"/>
      <c r="G16" s="1457">
        <v>403.3</v>
      </c>
      <c r="H16" s="1457"/>
      <c r="I16" s="1457">
        <v>391.7</v>
      </c>
      <c r="J16" s="1457"/>
      <c r="K16" s="1457">
        <v>337.6</v>
      </c>
      <c r="L16" s="1457"/>
      <c r="M16" s="1458">
        <v>298.3</v>
      </c>
      <c r="N16" s="1458"/>
      <c r="O16" s="980"/>
      <c r="P16" s="966"/>
    </row>
    <row r="17" spans="1:25" ht="12" customHeight="1">
      <c r="A17" s="966"/>
      <c r="B17" s="969"/>
      <c r="C17" s="978" t="s">
        <v>203</v>
      </c>
      <c r="D17" s="979"/>
      <c r="E17" s="1457">
        <v>483.9</v>
      </c>
      <c r="F17" s="1457"/>
      <c r="G17" s="1457">
        <v>519.9</v>
      </c>
      <c r="H17" s="1457"/>
      <c r="I17" s="1457">
        <v>560.5</v>
      </c>
      <c r="J17" s="1457"/>
      <c r="K17" s="1457">
        <v>548.29999999999995</v>
      </c>
      <c r="L17" s="1457"/>
      <c r="M17" s="1458">
        <v>540.29999999999995</v>
      </c>
      <c r="N17" s="1458"/>
      <c r="O17" s="980"/>
      <c r="P17" s="966"/>
    </row>
    <row r="18" spans="1:25" s="1059" customFormat="1" ht="17.25" customHeight="1">
      <c r="A18" s="976"/>
      <c r="B18" s="977"/>
      <c r="C18" s="1418" t="s">
        <v>204</v>
      </c>
      <c r="D18" s="1418"/>
      <c r="E18" s="1454">
        <v>15.8</v>
      </c>
      <c r="F18" s="1454"/>
      <c r="G18" s="1454">
        <v>16.899999999999999</v>
      </c>
      <c r="H18" s="1454"/>
      <c r="I18" s="1454">
        <v>17.7</v>
      </c>
      <c r="J18" s="1454"/>
      <c r="K18" s="1454">
        <v>16.399999999999999</v>
      </c>
      <c r="L18" s="1454"/>
      <c r="M18" s="1455">
        <v>15.6</v>
      </c>
      <c r="N18" s="1455"/>
      <c r="O18" s="981"/>
      <c r="P18" s="976"/>
      <c r="Q18" s="1172"/>
      <c r="R18" s="1172"/>
      <c r="S18" s="1172"/>
      <c r="T18" s="1172"/>
      <c r="U18" s="1172"/>
      <c r="V18" s="1172"/>
      <c r="W18" s="1172"/>
      <c r="X18" s="1177"/>
      <c r="Y18" s="1177"/>
    </row>
    <row r="19" spans="1:25" ht="12" customHeight="1">
      <c r="A19" s="966"/>
      <c r="B19" s="969"/>
      <c r="C19" s="978" t="s">
        <v>74</v>
      </c>
      <c r="D19" s="979"/>
      <c r="E19" s="1457">
        <v>16</v>
      </c>
      <c r="F19" s="1457"/>
      <c r="G19" s="1457">
        <v>16.8</v>
      </c>
      <c r="H19" s="1457"/>
      <c r="I19" s="1457">
        <v>17.8</v>
      </c>
      <c r="J19" s="1457"/>
      <c r="K19" s="1457">
        <v>16.399999999999999</v>
      </c>
      <c r="L19" s="1457"/>
      <c r="M19" s="1458">
        <v>15.3</v>
      </c>
      <c r="N19" s="1458"/>
      <c r="O19" s="980"/>
      <c r="P19" s="966"/>
    </row>
    <row r="20" spans="1:25" ht="12" customHeight="1">
      <c r="A20" s="966"/>
      <c r="B20" s="969"/>
      <c r="C20" s="978" t="s">
        <v>73</v>
      </c>
      <c r="D20" s="979"/>
      <c r="E20" s="1457">
        <v>15.4</v>
      </c>
      <c r="F20" s="1457"/>
      <c r="G20" s="1457">
        <v>17.100000000000001</v>
      </c>
      <c r="H20" s="1457"/>
      <c r="I20" s="1457">
        <v>17.5</v>
      </c>
      <c r="J20" s="1457"/>
      <c r="K20" s="1457">
        <v>16.5</v>
      </c>
      <c r="L20" s="1457"/>
      <c r="M20" s="1458">
        <v>15.9</v>
      </c>
      <c r="N20" s="1458"/>
      <c r="O20" s="980"/>
      <c r="P20" s="966"/>
    </row>
    <row r="21" spans="1:25" s="1067" customFormat="1" ht="13.5" customHeight="1">
      <c r="A21" s="1029"/>
      <c r="B21" s="1030"/>
      <c r="C21" s="1227" t="s">
        <v>205</v>
      </c>
      <c r="D21" s="1031"/>
      <c r="E21" s="1459">
        <v>-0.59999999999999964</v>
      </c>
      <c r="F21" s="1459"/>
      <c r="G21" s="1459">
        <v>0.30000000000000071</v>
      </c>
      <c r="H21" s="1459"/>
      <c r="I21" s="1459">
        <v>-0.30000000000000071</v>
      </c>
      <c r="J21" s="1459"/>
      <c r="K21" s="1459">
        <v>0.10000000000000142</v>
      </c>
      <c r="L21" s="1459"/>
      <c r="M21" s="1460">
        <v>0.59999999999999964</v>
      </c>
      <c r="N21" s="1460"/>
      <c r="O21" s="1031"/>
      <c r="P21" s="1029"/>
      <c r="Q21" s="1172"/>
      <c r="R21" s="1172"/>
      <c r="S21" s="1172"/>
      <c r="T21" s="1172"/>
      <c r="U21" s="1172"/>
      <c r="V21" s="1172"/>
      <c r="W21" s="1172"/>
      <c r="X21" s="1256"/>
      <c r="Y21" s="1256"/>
    </row>
    <row r="22" spans="1:25" ht="17.25" customHeight="1">
      <c r="A22" s="966"/>
      <c r="B22" s="969"/>
      <c r="C22" s="978" t="s">
        <v>174</v>
      </c>
      <c r="D22" s="979"/>
      <c r="E22" s="1457">
        <v>39</v>
      </c>
      <c r="F22" s="1457"/>
      <c r="G22" s="1457">
        <v>40</v>
      </c>
      <c r="H22" s="1457"/>
      <c r="I22" s="1457">
        <v>42.1</v>
      </c>
      <c r="J22" s="1457"/>
      <c r="K22" s="1457">
        <v>37.1</v>
      </c>
      <c r="L22" s="1457"/>
      <c r="M22" s="1458">
        <v>36</v>
      </c>
      <c r="N22" s="1458"/>
      <c r="O22" s="980"/>
      <c r="P22" s="966"/>
    </row>
    <row r="23" spans="1:25" ht="12" customHeight="1">
      <c r="A23" s="966"/>
      <c r="B23" s="969"/>
      <c r="C23" s="978" t="s">
        <v>175</v>
      </c>
      <c r="D23" s="962"/>
      <c r="E23" s="1457">
        <v>15.6</v>
      </c>
      <c r="F23" s="1457"/>
      <c r="G23" s="1457">
        <v>17.399999999999999</v>
      </c>
      <c r="H23" s="1457"/>
      <c r="I23" s="1457">
        <v>17.899999999999999</v>
      </c>
      <c r="J23" s="1457"/>
      <c r="K23" s="1457">
        <v>16.7</v>
      </c>
      <c r="L23" s="1457"/>
      <c r="M23" s="1458">
        <v>15.5</v>
      </c>
      <c r="N23" s="1458"/>
      <c r="O23" s="980"/>
      <c r="P23" s="966"/>
    </row>
    <row r="24" spans="1:25" ht="12" customHeight="1">
      <c r="A24" s="966"/>
      <c r="B24" s="969"/>
      <c r="C24" s="978" t="s">
        <v>176</v>
      </c>
      <c r="D24" s="962"/>
      <c r="E24" s="1457">
        <v>11.4</v>
      </c>
      <c r="F24" s="1457"/>
      <c r="G24" s="1457">
        <v>12.2</v>
      </c>
      <c r="H24" s="1457"/>
      <c r="I24" s="1457">
        <v>13.2</v>
      </c>
      <c r="J24" s="1457"/>
      <c r="K24" s="1457">
        <v>12.7</v>
      </c>
      <c r="L24" s="1457"/>
      <c r="M24" s="1458">
        <v>11.9</v>
      </c>
      <c r="N24" s="1458"/>
      <c r="O24" s="980"/>
      <c r="P24" s="966"/>
    </row>
    <row r="25" spans="1:25" s="1061" customFormat="1" ht="17.25" customHeight="1">
      <c r="A25" s="1032"/>
      <c r="B25" s="974"/>
      <c r="C25" s="978" t="s">
        <v>206</v>
      </c>
      <c r="D25" s="979"/>
      <c r="E25" s="1457">
        <v>16.399999999999999</v>
      </c>
      <c r="F25" s="1457"/>
      <c r="G25" s="1457">
        <v>17.8</v>
      </c>
      <c r="H25" s="1457"/>
      <c r="I25" s="1457">
        <v>18.600000000000001</v>
      </c>
      <c r="J25" s="1457"/>
      <c r="K25" s="1457">
        <v>17.2</v>
      </c>
      <c r="L25" s="1457"/>
      <c r="M25" s="1458">
        <v>16.600000000000001</v>
      </c>
      <c r="N25" s="1458"/>
      <c r="O25" s="971"/>
      <c r="P25" s="1032"/>
      <c r="Q25" s="1172"/>
      <c r="R25" s="1172"/>
      <c r="S25" s="1172"/>
      <c r="T25" s="1172"/>
      <c r="U25" s="1172"/>
      <c r="V25" s="1172"/>
      <c r="W25" s="1172"/>
      <c r="X25" s="1257"/>
      <c r="Y25" s="1257"/>
    </row>
    <row r="26" spans="1:25" s="1061" customFormat="1" ht="12" customHeight="1">
      <c r="A26" s="1032"/>
      <c r="B26" s="974"/>
      <c r="C26" s="978" t="s">
        <v>207</v>
      </c>
      <c r="D26" s="979"/>
      <c r="E26" s="1457">
        <v>12.5</v>
      </c>
      <c r="F26" s="1457"/>
      <c r="G26" s="1457">
        <v>12.7</v>
      </c>
      <c r="H26" s="1457"/>
      <c r="I26" s="1457">
        <v>13.3</v>
      </c>
      <c r="J26" s="1457"/>
      <c r="K26" s="1457">
        <v>11.5</v>
      </c>
      <c r="L26" s="1457"/>
      <c r="M26" s="1458">
        <v>11.2</v>
      </c>
      <c r="N26" s="1458"/>
      <c r="O26" s="971"/>
      <c r="P26" s="1032"/>
      <c r="Q26" s="1172"/>
      <c r="R26" s="1172"/>
      <c r="S26" s="1172"/>
      <c r="T26" s="1172"/>
      <c r="U26" s="1172"/>
      <c r="V26" s="1172"/>
      <c r="W26" s="1172"/>
      <c r="X26" s="1257"/>
      <c r="Y26" s="1257"/>
    </row>
    <row r="27" spans="1:25" s="1061" customFormat="1" ht="12" customHeight="1">
      <c r="A27" s="1032"/>
      <c r="B27" s="974"/>
      <c r="C27" s="978" t="s">
        <v>208</v>
      </c>
      <c r="D27" s="979"/>
      <c r="E27" s="1457">
        <v>17.8</v>
      </c>
      <c r="F27" s="1457"/>
      <c r="G27" s="1457">
        <v>18.7</v>
      </c>
      <c r="H27" s="1457"/>
      <c r="I27" s="1457">
        <v>19.5</v>
      </c>
      <c r="J27" s="1457"/>
      <c r="K27" s="1457">
        <v>19.3</v>
      </c>
      <c r="L27" s="1457"/>
      <c r="M27" s="1458">
        <v>17.899999999999999</v>
      </c>
      <c r="N27" s="1458"/>
      <c r="O27" s="971"/>
      <c r="P27" s="1032"/>
      <c r="Q27" s="1172"/>
      <c r="R27" s="1172"/>
      <c r="S27" s="1172"/>
      <c r="T27" s="1172"/>
      <c r="U27" s="1172"/>
      <c r="V27" s="1172"/>
      <c r="W27" s="1172"/>
      <c r="X27" s="1257"/>
      <c r="Y27" s="1257"/>
    </row>
    <row r="28" spans="1:25" s="1061" customFormat="1" ht="12" customHeight="1">
      <c r="A28" s="1032"/>
      <c r="B28" s="974"/>
      <c r="C28" s="978" t="s">
        <v>209</v>
      </c>
      <c r="D28" s="979"/>
      <c r="E28" s="1457">
        <v>16.100000000000001</v>
      </c>
      <c r="F28" s="1457"/>
      <c r="G28" s="1457">
        <v>17.2</v>
      </c>
      <c r="H28" s="1457"/>
      <c r="I28" s="1457">
        <v>18.5</v>
      </c>
      <c r="J28" s="1457"/>
      <c r="K28" s="1457">
        <v>17.2</v>
      </c>
      <c r="L28" s="1457"/>
      <c r="M28" s="1458">
        <v>16.100000000000001</v>
      </c>
      <c r="N28" s="1458"/>
      <c r="O28" s="971"/>
      <c r="P28" s="1032"/>
      <c r="Q28" s="1172"/>
      <c r="R28" s="1172"/>
      <c r="S28" s="1172"/>
      <c r="T28" s="1172"/>
      <c r="U28" s="1172"/>
      <c r="V28" s="1172"/>
      <c r="W28" s="1172"/>
      <c r="X28" s="1257"/>
      <c r="Y28" s="1257"/>
    </row>
    <row r="29" spans="1:25" s="1061" customFormat="1" ht="12" customHeight="1">
      <c r="A29" s="1032"/>
      <c r="B29" s="974"/>
      <c r="C29" s="978" t="s">
        <v>210</v>
      </c>
      <c r="D29" s="979"/>
      <c r="E29" s="1457">
        <v>14.7</v>
      </c>
      <c r="F29" s="1457"/>
      <c r="G29" s="1457">
        <v>19.7</v>
      </c>
      <c r="H29" s="1457"/>
      <c r="I29" s="1457">
        <v>20.5</v>
      </c>
      <c r="J29" s="1457"/>
      <c r="K29" s="1457">
        <v>16.899999999999999</v>
      </c>
      <c r="L29" s="1457"/>
      <c r="M29" s="1458">
        <v>13.8</v>
      </c>
      <c r="N29" s="1458"/>
      <c r="O29" s="971"/>
      <c r="P29" s="1032"/>
      <c r="Q29" s="1172"/>
      <c r="R29" s="1172"/>
      <c r="S29" s="1172"/>
      <c r="T29" s="1172"/>
      <c r="U29" s="1172"/>
      <c r="V29" s="1172"/>
      <c r="W29" s="1172"/>
      <c r="X29" s="1257"/>
      <c r="Y29" s="1257"/>
    </row>
    <row r="30" spans="1:25" s="1061" customFormat="1" ht="12" customHeight="1">
      <c r="A30" s="1032"/>
      <c r="B30" s="974"/>
      <c r="C30" s="978" t="s">
        <v>143</v>
      </c>
      <c r="D30" s="979"/>
      <c r="E30" s="1457">
        <v>15.4</v>
      </c>
      <c r="F30" s="1457"/>
      <c r="G30" s="1457">
        <v>16.2</v>
      </c>
      <c r="H30" s="1457"/>
      <c r="I30" s="1457">
        <v>17</v>
      </c>
      <c r="J30" s="1457"/>
      <c r="K30" s="1457">
        <v>16.100000000000001</v>
      </c>
      <c r="L30" s="1457"/>
      <c r="M30" s="1458">
        <v>17.7</v>
      </c>
      <c r="N30" s="1458"/>
      <c r="O30" s="971"/>
      <c r="P30" s="1032"/>
      <c r="Q30" s="1172"/>
      <c r="R30" s="1172"/>
      <c r="S30" s="1172"/>
      <c r="T30" s="1172"/>
      <c r="U30" s="1172"/>
      <c r="V30" s="1172"/>
      <c r="W30" s="1172"/>
      <c r="X30" s="1257"/>
      <c r="Y30" s="1257"/>
    </row>
    <row r="31" spans="1:25" s="1061" customFormat="1" ht="12" customHeight="1">
      <c r="A31" s="1032"/>
      <c r="B31" s="974"/>
      <c r="C31" s="978" t="s">
        <v>144</v>
      </c>
      <c r="D31" s="979"/>
      <c r="E31" s="1457">
        <v>17.5</v>
      </c>
      <c r="F31" s="1457"/>
      <c r="G31" s="1457">
        <v>19.7</v>
      </c>
      <c r="H31" s="1457"/>
      <c r="I31" s="1457">
        <v>20</v>
      </c>
      <c r="J31" s="1457"/>
      <c r="K31" s="1457">
        <v>18.8</v>
      </c>
      <c r="L31" s="1457"/>
      <c r="M31" s="1458">
        <v>17.3</v>
      </c>
      <c r="N31" s="1458"/>
      <c r="O31" s="971"/>
      <c r="P31" s="1032"/>
      <c r="Q31" s="1172"/>
      <c r="R31" s="1172"/>
      <c r="S31" s="1172"/>
      <c r="T31" s="1172"/>
      <c r="U31" s="1172"/>
      <c r="V31" s="1172"/>
      <c r="W31" s="1172"/>
      <c r="X31" s="1257"/>
      <c r="Y31" s="1257"/>
    </row>
    <row r="32" spans="1:25" ht="17.25" customHeight="1">
      <c r="A32" s="966"/>
      <c r="B32" s="969"/>
      <c r="C32" s="1418" t="s">
        <v>211</v>
      </c>
      <c r="D32" s="1418"/>
      <c r="E32" s="1454">
        <v>8.8000000000000007</v>
      </c>
      <c r="F32" s="1454"/>
      <c r="G32" s="1454">
        <v>9.5</v>
      </c>
      <c r="H32" s="1454"/>
      <c r="I32" s="1454">
        <v>10.4</v>
      </c>
      <c r="J32" s="1454"/>
      <c r="K32" s="1454">
        <v>10.199999999999999</v>
      </c>
      <c r="L32" s="1454"/>
      <c r="M32" s="1455">
        <v>10</v>
      </c>
      <c r="N32" s="1455"/>
      <c r="O32" s="980"/>
      <c r="P32" s="966"/>
    </row>
    <row r="33" spans="1:25" s="1061" customFormat="1" ht="12.75" customHeight="1">
      <c r="A33" s="1032"/>
      <c r="B33" s="1033"/>
      <c r="C33" s="978" t="s">
        <v>74</v>
      </c>
      <c r="D33" s="979"/>
      <c r="E33" s="1447">
        <v>8.8000000000000007</v>
      </c>
      <c r="F33" s="1447"/>
      <c r="G33" s="1447">
        <v>9.5</v>
      </c>
      <c r="H33" s="1447"/>
      <c r="I33" s="1447">
        <v>10.4</v>
      </c>
      <c r="J33" s="1447"/>
      <c r="K33" s="1447">
        <v>10.199999999999999</v>
      </c>
      <c r="L33" s="1447"/>
      <c r="M33" s="1448">
        <v>10.1</v>
      </c>
      <c r="N33" s="1448"/>
      <c r="O33" s="971"/>
      <c r="P33" s="1032"/>
      <c r="Q33" s="1172"/>
      <c r="R33" s="1172"/>
      <c r="S33" s="1172"/>
      <c r="T33" s="1172"/>
      <c r="U33" s="1172"/>
      <c r="V33" s="1172"/>
      <c r="W33" s="1172"/>
      <c r="X33" s="1257"/>
      <c r="Y33" s="1257"/>
    </row>
    <row r="34" spans="1:25" s="1061" customFormat="1" ht="12.75" customHeight="1">
      <c r="A34" s="1032"/>
      <c r="B34" s="1033"/>
      <c r="C34" s="978" t="s">
        <v>73</v>
      </c>
      <c r="D34" s="979"/>
      <c r="E34" s="1447">
        <v>8.6999999999999993</v>
      </c>
      <c r="F34" s="1447"/>
      <c r="G34" s="1447">
        <v>9.5</v>
      </c>
      <c r="H34" s="1447"/>
      <c r="I34" s="1447">
        <v>10.5</v>
      </c>
      <c r="J34" s="1447"/>
      <c r="K34" s="1447">
        <v>10.1</v>
      </c>
      <c r="L34" s="1447"/>
      <c r="M34" s="1448">
        <v>10</v>
      </c>
      <c r="N34" s="1448"/>
      <c r="O34" s="971"/>
      <c r="P34" s="1032"/>
      <c r="Q34" s="1172"/>
      <c r="R34" s="1172"/>
      <c r="S34" s="1172"/>
      <c r="T34" s="1172"/>
      <c r="U34" s="1172"/>
      <c r="V34" s="1172"/>
      <c r="W34" s="1172"/>
      <c r="X34" s="1257"/>
      <c r="Y34" s="1257"/>
    </row>
    <row r="35" spans="1:25" s="1067" customFormat="1" ht="13.5" customHeight="1">
      <c r="A35" s="1029"/>
      <c r="B35" s="1030"/>
      <c r="C35" s="1227" t="s">
        <v>212</v>
      </c>
      <c r="D35" s="1031"/>
      <c r="E35" s="1459">
        <v>-0.10000000000000142</v>
      </c>
      <c r="F35" s="1459"/>
      <c r="G35" s="1459">
        <v>0</v>
      </c>
      <c r="H35" s="1459"/>
      <c r="I35" s="1459">
        <v>9.9999999999999645E-2</v>
      </c>
      <c r="J35" s="1459"/>
      <c r="K35" s="1459">
        <v>-9.9999999999999645E-2</v>
      </c>
      <c r="L35" s="1459"/>
      <c r="M35" s="1460">
        <v>-9.9999999999999645E-2</v>
      </c>
      <c r="N35" s="1460"/>
      <c r="O35" s="1031"/>
      <c r="P35" s="1029"/>
      <c r="Q35" s="1172"/>
      <c r="R35" s="1172"/>
      <c r="S35" s="1172"/>
      <c r="T35" s="1172"/>
      <c r="U35" s="1172"/>
      <c r="V35" s="1172"/>
      <c r="W35" s="1172"/>
      <c r="X35" s="1256"/>
      <c r="Y35" s="1256"/>
    </row>
    <row r="36" spans="1:25" ht="12" customHeight="1" thickBot="1">
      <c r="A36" s="966"/>
      <c r="B36" s="969"/>
      <c r="C36" s="984"/>
      <c r="D36" s="1226"/>
      <c r="E36" s="1226"/>
      <c r="F36" s="1226"/>
      <c r="G36" s="1226"/>
      <c r="H36" s="1226"/>
      <c r="I36" s="1226"/>
      <c r="J36" s="1226"/>
      <c r="K36" s="1226"/>
      <c r="L36" s="1226"/>
      <c r="M36" s="1422"/>
      <c r="N36" s="1422"/>
      <c r="O36" s="980"/>
      <c r="P36" s="966"/>
    </row>
    <row r="37" spans="1:25" s="1052" customFormat="1" ht="13.5" customHeight="1" thickBot="1">
      <c r="A37" s="972"/>
      <c r="B37" s="973"/>
      <c r="C37" s="1144" t="s">
        <v>509</v>
      </c>
      <c r="D37" s="1145"/>
      <c r="E37" s="1145"/>
      <c r="F37" s="1145"/>
      <c r="G37" s="1145"/>
      <c r="H37" s="1145"/>
      <c r="I37" s="1145"/>
      <c r="J37" s="1145"/>
      <c r="K37" s="1145"/>
      <c r="L37" s="1145"/>
      <c r="M37" s="1145"/>
      <c r="N37" s="1146"/>
      <c r="O37" s="980"/>
      <c r="P37" s="972"/>
      <c r="Q37" s="1179"/>
      <c r="R37" s="1174"/>
      <c r="S37" s="1174"/>
      <c r="T37" s="1174"/>
      <c r="U37" s="1174"/>
      <c r="V37" s="1174"/>
      <c r="W37" s="1174"/>
      <c r="X37" s="1174"/>
      <c r="Y37" s="1174"/>
    </row>
    <row r="38" spans="1:25" s="1052" customFormat="1" ht="3.75" customHeight="1">
      <c r="A38" s="972"/>
      <c r="B38" s="973"/>
      <c r="C38" s="1434" t="s">
        <v>71</v>
      </c>
      <c r="D38" s="1434"/>
      <c r="E38" s="985"/>
      <c r="F38" s="985"/>
      <c r="G38" s="985"/>
      <c r="H38" s="985"/>
      <c r="I38" s="985"/>
      <c r="J38" s="985"/>
      <c r="K38" s="985"/>
      <c r="L38" s="985"/>
      <c r="M38" s="985"/>
      <c r="N38" s="985"/>
      <c r="O38" s="980"/>
      <c r="P38" s="972"/>
      <c r="Q38" s="1179"/>
      <c r="R38" s="1174"/>
      <c r="S38" s="1174"/>
      <c r="T38" s="1174"/>
      <c r="U38" s="1174"/>
      <c r="V38" s="1174"/>
      <c r="W38" s="1174"/>
      <c r="X38" s="1174"/>
      <c r="Y38" s="1174"/>
    </row>
    <row r="39" spans="1:25" ht="12.75" customHeight="1">
      <c r="A39" s="966"/>
      <c r="B39" s="969"/>
      <c r="C39" s="1434"/>
      <c r="D39" s="1434"/>
      <c r="E39" s="1053" t="s">
        <v>34</v>
      </c>
      <c r="F39" s="1054" t="s">
        <v>580</v>
      </c>
      <c r="G39" s="1053" t="s">
        <v>34</v>
      </c>
      <c r="H39" s="1054" t="s">
        <v>34</v>
      </c>
      <c r="I39" s="1055"/>
      <c r="J39" s="1054" t="s">
        <v>34</v>
      </c>
      <c r="K39" s="1056" t="s">
        <v>581</v>
      </c>
      <c r="L39" s="1057" t="s">
        <v>34</v>
      </c>
      <c r="M39" s="1057" t="s">
        <v>34</v>
      </c>
      <c r="N39" s="1058"/>
      <c r="O39" s="962"/>
      <c r="P39" s="972"/>
      <c r="Q39" s="1174"/>
      <c r="R39" s="1174"/>
      <c r="S39" s="1174"/>
      <c r="T39" s="1174"/>
    </row>
    <row r="40" spans="1:25" ht="12.75" customHeight="1">
      <c r="A40" s="966"/>
      <c r="B40" s="969"/>
      <c r="C40" s="975"/>
      <c r="D40" s="975"/>
      <c r="E40" s="1425" t="str">
        <f>+E7</f>
        <v>3.º trimestre</v>
      </c>
      <c r="F40" s="1425"/>
      <c r="G40" s="1425" t="str">
        <f>+G7</f>
        <v>4.º trimestre</v>
      </c>
      <c r="H40" s="1425"/>
      <c r="I40" s="1425" t="str">
        <f>+I7</f>
        <v>1.º trimestre</v>
      </c>
      <c r="J40" s="1425"/>
      <c r="K40" s="1425" t="str">
        <f>+K7</f>
        <v>2.º trimestre</v>
      </c>
      <c r="L40" s="1425"/>
      <c r="M40" s="1425" t="str">
        <f>+M7</f>
        <v>3.º trimestre</v>
      </c>
      <c r="N40" s="1425"/>
      <c r="O40" s="1175"/>
      <c r="P40" s="966"/>
      <c r="Q40" s="1258"/>
      <c r="S40" s="1174"/>
      <c r="T40" s="1174"/>
      <c r="V40" s="1259"/>
    </row>
    <row r="41" spans="1:25" ht="15" customHeight="1">
      <c r="A41" s="966"/>
      <c r="B41" s="969"/>
      <c r="C41" s="1418" t="s">
        <v>199</v>
      </c>
      <c r="D41" s="1418"/>
      <c r="E41" s="1461">
        <v>100</v>
      </c>
      <c r="F41" s="1461"/>
      <c r="G41" s="1461">
        <v>100</v>
      </c>
      <c r="H41" s="1461"/>
      <c r="I41" s="1461">
        <v>100</v>
      </c>
      <c r="J41" s="1461"/>
      <c r="K41" s="1462">
        <v>100</v>
      </c>
      <c r="L41" s="1462"/>
      <c r="M41" s="1462">
        <v>100</v>
      </c>
      <c r="N41" s="1462"/>
      <c r="O41" s="1176"/>
      <c r="P41" s="966"/>
      <c r="Q41" s="1260"/>
      <c r="R41" s="1178"/>
      <c r="S41" s="1178"/>
      <c r="T41" s="1178"/>
      <c r="U41" s="1178"/>
      <c r="V41" s="1259"/>
    </row>
    <row r="42" spans="1:25" s="1063" customFormat="1" ht="11.25" customHeight="1">
      <c r="A42" s="1006"/>
      <c r="B42" s="974"/>
      <c r="C42" s="986"/>
      <c r="D42" s="978" t="s">
        <v>73</v>
      </c>
      <c r="E42" s="1463">
        <v>46.216557584108401</v>
      </c>
      <c r="F42" s="1463"/>
      <c r="G42" s="1463">
        <v>47.811958405545923</v>
      </c>
      <c r="H42" s="1463"/>
      <c r="I42" s="1463">
        <v>47.038437303087584</v>
      </c>
      <c r="J42" s="1463"/>
      <c r="K42" s="1463">
        <v>47.72009029345373</v>
      </c>
      <c r="L42" s="1463"/>
      <c r="M42" s="1463">
        <v>48.461721917481512</v>
      </c>
      <c r="N42" s="1463"/>
      <c r="O42" s="1175"/>
      <c r="P42" s="1006"/>
      <c r="Q42" s="1260"/>
      <c r="R42" s="1178"/>
      <c r="S42" s="1178"/>
      <c r="T42" s="1178"/>
      <c r="U42" s="1178"/>
      <c r="V42" s="1259"/>
      <c r="W42" s="1179"/>
      <c r="X42" s="1179"/>
      <c r="Y42" s="1179"/>
    </row>
    <row r="43" spans="1:25" ht="11.25" customHeight="1">
      <c r="A43" s="966"/>
      <c r="B43" s="969"/>
      <c r="C43" s="1034"/>
      <c r="D43" s="978" t="s">
        <v>174</v>
      </c>
      <c r="E43" s="1463">
        <v>20.105637845906532</v>
      </c>
      <c r="F43" s="1463"/>
      <c r="G43" s="1463">
        <v>17.861785095320624</v>
      </c>
      <c r="H43" s="1463"/>
      <c r="I43" s="1463">
        <v>17.422810333963454</v>
      </c>
      <c r="J43" s="1463"/>
      <c r="K43" s="1463">
        <v>15.869074492099323</v>
      </c>
      <c r="L43" s="1463"/>
      <c r="M43" s="1463">
        <v>17.505366086334366</v>
      </c>
      <c r="N43" s="1463"/>
      <c r="O43" s="1176"/>
      <c r="P43" s="966"/>
      <c r="Q43" s="1260"/>
      <c r="R43" s="1178"/>
      <c r="S43" s="1178"/>
      <c r="T43" s="1178"/>
      <c r="U43" s="1178"/>
      <c r="V43" s="1259"/>
    </row>
    <row r="44" spans="1:25" s="1060" customFormat="1" ht="15" customHeight="1">
      <c r="A44" s="987"/>
      <c r="B44" s="988"/>
      <c r="C44" s="978" t="s">
        <v>206</v>
      </c>
      <c r="D44" s="1015"/>
      <c r="E44" s="1464">
        <v>37.329199678493517</v>
      </c>
      <c r="F44" s="1464"/>
      <c r="G44" s="1464">
        <v>37.889948006932407</v>
      </c>
      <c r="H44" s="1464"/>
      <c r="I44" s="1464">
        <v>37.418609535811804</v>
      </c>
      <c r="J44" s="1464"/>
      <c r="K44" s="1464">
        <v>37.302483069977427</v>
      </c>
      <c r="L44" s="1464"/>
      <c r="M44" s="1464">
        <v>37.598378249463394</v>
      </c>
      <c r="N44" s="1464"/>
      <c r="O44" s="1180"/>
      <c r="P44" s="987"/>
      <c r="Q44" s="1179"/>
      <c r="R44" s="1178"/>
      <c r="S44" s="1178"/>
      <c r="T44" s="1178"/>
      <c r="U44" s="1178"/>
      <c r="V44" s="1259"/>
      <c r="W44" s="1181"/>
      <c r="X44" s="1181"/>
      <c r="Y44" s="1181"/>
    </row>
    <row r="45" spans="1:25" s="1063" customFormat="1" ht="11.25" customHeight="1">
      <c r="A45" s="1006"/>
      <c r="B45" s="974"/>
      <c r="C45" s="986"/>
      <c r="D45" s="1227" t="s">
        <v>73</v>
      </c>
      <c r="E45" s="1463">
        <v>47.247000922792978</v>
      </c>
      <c r="F45" s="1463"/>
      <c r="G45" s="1463">
        <v>50.657518582046876</v>
      </c>
      <c r="H45" s="1463"/>
      <c r="I45" s="1463">
        <v>49.2843109738984</v>
      </c>
      <c r="J45" s="1463"/>
      <c r="K45" s="1463">
        <v>50.166414523449319</v>
      </c>
      <c r="L45" s="1463"/>
      <c r="M45" s="1463">
        <v>49.318109736758643</v>
      </c>
      <c r="N45" s="1463"/>
      <c r="O45" s="993"/>
      <c r="P45" s="1006"/>
      <c r="Q45" s="1179"/>
      <c r="R45" s="1178"/>
      <c r="S45" s="1178"/>
      <c r="T45" s="1178"/>
      <c r="U45" s="1178"/>
      <c r="V45" s="1259"/>
      <c r="W45" s="1179"/>
      <c r="X45" s="1179"/>
      <c r="Y45" s="1179"/>
    </row>
    <row r="46" spans="1:25" s="1060" customFormat="1" ht="11.25" customHeight="1">
      <c r="A46" s="987"/>
      <c r="B46" s="988"/>
      <c r="C46" s="978"/>
      <c r="D46" s="1227" t="s">
        <v>174</v>
      </c>
      <c r="E46" s="1463">
        <v>19.440172254690864</v>
      </c>
      <c r="F46" s="1463"/>
      <c r="G46" s="1463">
        <v>17.09548313321898</v>
      </c>
      <c r="H46" s="1463"/>
      <c r="I46" s="1463">
        <v>17.288801571709232</v>
      </c>
      <c r="J46" s="1463"/>
      <c r="K46" s="1463">
        <v>14.281391830559759</v>
      </c>
      <c r="L46" s="1463"/>
      <c r="M46" s="1463">
        <v>16.714240405962574</v>
      </c>
      <c r="N46" s="1463"/>
      <c r="O46" s="1180"/>
      <c r="P46" s="987"/>
      <c r="Q46" s="1179"/>
      <c r="R46" s="1178"/>
      <c r="S46" s="1178"/>
      <c r="T46" s="1178"/>
      <c r="U46" s="1178"/>
      <c r="V46" s="1259"/>
      <c r="W46" s="1181"/>
      <c r="X46" s="1181"/>
      <c r="Y46" s="1181"/>
    </row>
    <row r="47" spans="1:25" s="1060" customFormat="1" ht="15" customHeight="1">
      <c r="A47" s="987"/>
      <c r="B47" s="988"/>
      <c r="C47" s="978" t="s">
        <v>207</v>
      </c>
      <c r="D47" s="1015"/>
      <c r="E47" s="1464">
        <v>18.268457917097255</v>
      </c>
      <c r="F47" s="1464"/>
      <c r="G47" s="1464">
        <v>17.049393414211441</v>
      </c>
      <c r="H47" s="1464"/>
      <c r="I47" s="1464">
        <v>17.286284394034865</v>
      </c>
      <c r="J47" s="1464"/>
      <c r="K47" s="1464">
        <v>16.320541760722346</v>
      </c>
      <c r="L47" s="1464"/>
      <c r="M47" s="1464">
        <v>16.742189363224423</v>
      </c>
      <c r="N47" s="1464"/>
      <c r="O47" s="1180"/>
      <c r="P47" s="987"/>
      <c r="Q47" s="1179"/>
      <c r="R47" s="1178"/>
      <c r="S47" s="1178"/>
      <c r="T47" s="1178"/>
      <c r="U47" s="1178"/>
      <c r="V47" s="1259"/>
      <c r="W47" s="1181"/>
      <c r="X47" s="1181"/>
      <c r="Y47" s="1181"/>
    </row>
    <row r="48" spans="1:25" s="1063" customFormat="1" ht="11.25" customHeight="1">
      <c r="A48" s="1006"/>
      <c r="B48" s="974"/>
      <c r="C48" s="986"/>
      <c r="D48" s="1227" t="s">
        <v>73</v>
      </c>
      <c r="E48" s="1463">
        <v>50.031426775612822</v>
      </c>
      <c r="F48" s="1463"/>
      <c r="G48" s="1463">
        <v>52.604828462515883</v>
      </c>
      <c r="H48" s="1463"/>
      <c r="I48" s="1463">
        <v>48.845686512758206</v>
      </c>
      <c r="J48" s="1463"/>
      <c r="K48" s="1463">
        <v>44.744121715076076</v>
      </c>
      <c r="L48" s="1463"/>
      <c r="M48" s="1463">
        <v>49.074074074074076</v>
      </c>
      <c r="N48" s="1463"/>
      <c r="O48" s="993"/>
      <c r="P48" s="1006"/>
      <c r="Q48" s="1179"/>
      <c r="R48" s="1178"/>
      <c r="S48" s="1178"/>
      <c r="T48" s="1178"/>
      <c r="U48" s="1178"/>
      <c r="V48" s="1259"/>
      <c r="W48" s="1179"/>
      <c r="X48" s="1179"/>
      <c r="Y48" s="1179"/>
    </row>
    <row r="49" spans="1:25" s="1060" customFormat="1" ht="11.25" customHeight="1">
      <c r="A49" s="987"/>
      <c r="B49" s="988"/>
      <c r="C49" s="978"/>
      <c r="D49" s="1227" t="s">
        <v>174</v>
      </c>
      <c r="E49" s="1463">
        <v>23.381521055939665</v>
      </c>
      <c r="F49" s="1463"/>
      <c r="G49" s="1463">
        <v>19.8856416772554</v>
      </c>
      <c r="H49" s="1463"/>
      <c r="I49" s="1463">
        <v>17.132442284325638</v>
      </c>
      <c r="J49" s="1463"/>
      <c r="K49" s="1463">
        <v>15.6984785615491</v>
      </c>
      <c r="L49" s="1463"/>
      <c r="M49" s="1463">
        <v>19.8005698005698</v>
      </c>
      <c r="N49" s="1463"/>
      <c r="O49" s="1180"/>
      <c r="P49" s="987"/>
      <c r="Q49" s="1179"/>
      <c r="R49" s="1178"/>
      <c r="S49" s="1178"/>
      <c r="T49" s="1178"/>
      <c r="U49" s="1178"/>
      <c r="V49" s="1259"/>
      <c r="W49" s="1181"/>
      <c r="X49" s="1181"/>
      <c r="Y49" s="1181"/>
    </row>
    <row r="50" spans="1:25" s="1060" customFormat="1" ht="15" customHeight="1">
      <c r="A50" s="987"/>
      <c r="B50" s="988"/>
      <c r="C50" s="978" t="s">
        <v>61</v>
      </c>
      <c r="D50" s="1015"/>
      <c r="E50" s="1464">
        <v>29.038925249741649</v>
      </c>
      <c r="F50" s="1464"/>
      <c r="G50" s="1464">
        <v>28.682842287694974</v>
      </c>
      <c r="H50" s="1464"/>
      <c r="I50" s="1464">
        <v>28.827977315689978</v>
      </c>
      <c r="J50" s="1464"/>
      <c r="K50" s="1464">
        <v>30.248306997742663</v>
      </c>
      <c r="L50" s="1464"/>
      <c r="M50" s="1464">
        <v>29.847364655378012</v>
      </c>
      <c r="N50" s="1464"/>
      <c r="O50" s="989"/>
      <c r="P50" s="987"/>
      <c r="Q50" s="1179"/>
      <c r="R50" s="1181"/>
      <c r="S50" s="1181"/>
      <c r="T50" s="1181"/>
      <c r="U50" s="1261"/>
      <c r="V50" s="1259"/>
      <c r="W50" s="1181"/>
      <c r="X50" s="1181"/>
      <c r="Y50" s="1181"/>
    </row>
    <row r="51" spans="1:25" s="1063" customFormat="1" ht="11.25" customHeight="1">
      <c r="A51" s="1006"/>
      <c r="B51" s="974"/>
      <c r="C51" s="986"/>
      <c r="D51" s="1227" t="s">
        <v>73</v>
      </c>
      <c r="E51" s="1463">
        <v>44.049031237643341</v>
      </c>
      <c r="F51" s="1463"/>
      <c r="G51" s="1463">
        <v>43.731117824773413</v>
      </c>
      <c r="H51" s="1463"/>
      <c r="I51" s="1463">
        <v>44.954462659380695</v>
      </c>
      <c r="J51" s="1463"/>
      <c r="K51" s="1463">
        <v>47.462686567164184</v>
      </c>
      <c r="L51" s="1463"/>
      <c r="M51" s="1463">
        <v>49.180982820615263</v>
      </c>
      <c r="N51" s="1463"/>
      <c r="O51" s="975"/>
      <c r="P51" s="1006"/>
      <c r="Q51" s="1179"/>
      <c r="R51" s="1181"/>
      <c r="S51" s="1181"/>
      <c r="T51" s="1179"/>
      <c r="U51" s="1262"/>
      <c r="V51" s="1259"/>
      <c r="W51" s="1179"/>
      <c r="X51" s="1179"/>
      <c r="Y51" s="1179"/>
    </row>
    <row r="52" spans="1:25" s="1060" customFormat="1" ht="11.25" customHeight="1">
      <c r="A52" s="987"/>
      <c r="B52" s="988"/>
      <c r="C52" s="978"/>
      <c r="D52" s="1227" t="s">
        <v>174</v>
      </c>
      <c r="E52" s="1463">
        <v>18.426255436931594</v>
      </c>
      <c r="F52" s="1463"/>
      <c r="G52" s="1463">
        <v>16.805135951661633</v>
      </c>
      <c r="H52" s="1463"/>
      <c r="I52" s="1463">
        <v>17.522768670309656</v>
      </c>
      <c r="J52" s="1463"/>
      <c r="K52" s="1463">
        <v>16.679104477611943</v>
      </c>
      <c r="L52" s="1463"/>
      <c r="M52" s="1463">
        <v>17.259288853375949</v>
      </c>
      <c r="N52" s="1463"/>
      <c r="O52" s="989"/>
      <c r="P52" s="987"/>
      <c r="Q52" s="1179"/>
      <c r="R52" s="1181"/>
      <c r="S52" s="1181"/>
      <c r="T52" s="1181"/>
      <c r="U52" s="1262"/>
      <c r="V52" s="1259"/>
      <c r="W52" s="1181"/>
      <c r="X52" s="1181"/>
      <c r="Y52" s="1181"/>
    </row>
    <row r="53" spans="1:25" s="1060" customFormat="1" ht="15" customHeight="1">
      <c r="A53" s="987"/>
      <c r="B53" s="988"/>
      <c r="C53" s="978" t="s">
        <v>209</v>
      </c>
      <c r="D53" s="1015"/>
      <c r="E53" s="1464">
        <v>6.7401538638190388</v>
      </c>
      <c r="F53" s="1464"/>
      <c r="G53" s="1464">
        <v>6.7590987868284227</v>
      </c>
      <c r="H53" s="1464"/>
      <c r="I53" s="1464">
        <v>6.9628229363579068</v>
      </c>
      <c r="J53" s="1464"/>
      <c r="K53" s="1464">
        <v>7.0428893905191874</v>
      </c>
      <c r="L53" s="1464"/>
      <c r="M53" s="1464">
        <v>6.8805151442880987</v>
      </c>
      <c r="N53" s="1464"/>
      <c r="O53" s="989"/>
      <c r="P53" s="987"/>
      <c r="Q53" s="1179"/>
      <c r="R53" s="1181"/>
      <c r="S53" s="1181"/>
      <c r="T53" s="1181"/>
      <c r="U53" s="1261"/>
      <c r="V53" s="1259"/>
      <c r="W53" s="1181"/>
      <c r="X53" s="1181"/>
      <c r="Y53" s="1181"/>
    </row>
    <row r="54" spans="1:25" s="1063" customFormat="1" ht="11.25" customHeight="1">
      <c r="A54" s="1006"/>
      <c r="B54" s="1035"/>
      <c r="C54" s="986"/>
      <c r="D54" s="1227" t="s">
        <v>73</v>
      </c>
      <c r="E54" s="1463">
        <v>44.974446337308343</v>
      </c>
      <c r="F54" s="1463"/>
      <c r="G54" s="1463">
        <v>49.198717948717949</v>
      </c>
      <c r="H54" s="1463"/>
      <c r="I54" s="1463">
        <v>48.868778280542983</v>
      </c>
      <c r="J54" s="1463"/>
      <c r="K54" s="1463">
        <v>51.602564102564109</v>
      </c>
      <c r="L54" s="1463"/>
      <c r="M54" s="1463">
        <v>49.566724436741765</v>
      </c>
      <c r="N54" s="1463"/>
      <c r="O54" s="975"/>
      <c r="P54" s="1006"/>
      <c r="Q54" s="1179"/>
      <c r="R54" s="1181"/>
      <c r="S54" s="1181"/>
      <c r="T54" s="1179"/>
      <c r="U54" s="1262"/>
      <c r="V54" s="1259"/>
      <c r="W54" s="1179"/>
      <c r="X54" s="1179"/>
      <c r="Y54" s="1179"/>
    </row>
    <row r="55" spans="1:25" s="1060" customFormat="1" ht="11.25" customHeight="1">
      <c r="A55" s="987"/>
      <c r="B55" s="988"/>
      <c r="C55" s="978"/>
      <c r="D55" s="1227" t="s">
        <v>174</v>
      </c>
      <c r="E55" s="1463">
        <v>22.827938671209537</v>
      </c>
      <c r="F55" s="1463"/>
      <c r="G55" s="1463">
        <v>18.26923076923077</v>
      </c>
      <c r="H55" s="1463"/>
      <c r="I55" s="1463">
        <v>15.233785822021117</v>
      </c>
      <c r="J55" s="1463"/>
      <c r="K55" s="1463">
        <v>15.224358974358976</v>
      </c>
      <c r="L55" s="1463"/>
      <c r="M55" s="1463">
        <v>14.558058925476603</v>
      </c>
      <c r="N55" s="1463"/>
      <c r="O55" s="989"/>
      <c r="P55" s="987"/>
      <c r="Q55" s="1179"/>
      <c r="R55" s="1181"/>
      <c r="S55" s="1181"/>
      <c r="T55" s="1181"/>
      <c r="U55" s="1262"/>
      <c r="V55" s="1259"/>
      <c r="W55" s="1181"/>
      <c r="X55" s="1181"/>
      <c r="Y55" s="1181"/>
    </row>
    <row r="56" spans="1:25" s="1060" customFormat="1" ht="15" customHeight="1">
      <c r="A56" s="987"/>
      <c r="B56" s="988"/>
      <c r="C56" s="978" t="s">
        <v>210</v>
      </c>
      <c r="D56" s="1015"/>
      <c r="E56" s="1464">
        <v>3.9040073487197153</v>
      </c>
      <c r="F56" s="1464"/>
      <c r="G56" s="1464">
        <v>4.7660311958405543</v>
      </c>
      <c r="H56" s="1464"/>
      <c r="I56" s="1464">
        <v>4.7469019113631594</v>
      </c>
      <c r="J56" s="1464"/>
      <c r="K56" s="1464">
        <v>4.221218961625282</v>
      </c>
      <c r="L56" s="1464"/>
      <c r="M56" s="1464">
        <v>3.7324111614595754</v>
      </c>
      <c r="N56" s="1464"/>
      <c r="O56" s="989"/>
      <c r="P56" s="987"/>
      <c r="Q56" s="1179"/>
      <c r="R56" s="1181"/>
      <c r="S56" s="1181"/>
      <c r="T56" s="1181"/>
      <c r="U56" s="1261"/>
      <c r="V56" s="1259"/>
      <c r="W56" s="1181"/>
      <c r="X56" s="1181"/>
      <c r="Y56" s="1181"/>
    </row>
    <row r="57" spans="1:25" s="1063" customFormat="1" ht="11.25" customHeight="1">
      <c r="A57" s="1006"/>
      <c r="B57" s="1035"/>
      <c r="C57" s="986"/>
      <c r="D57" s="1227" t="s">
        <v>73</v>
      </c>
      <c r="E57" s="1463">
        <v>43.529411764705884</v>
      </c>
      <c r="F57" s="1463"/>
      <c r="G57" s="1463">
        <v>42.27272727272728</v>
      </c>
      <c r="H57" s="1463"/>
      <c r="I57" s="1463">
        <v>40.486725663716811</v>
      </c>
      <c r="J57" s="1463"/>
      <c r="K57" s="1463">
        <v>41.711229946524064</v>
      </c>
      <c r="L57" s="1463"/>
      <c r="M57" s="1463">
        <v>42.492012779552716</v>
      </c>
      <c r="N57" s="1463"/>
      <c r="O57" s="975"/>
      <c r="P57" s="1006"/>
      <c r="Q57" s="1179"/>
      <c r="R57" s="1179"/>
      <c r="S57" s="1179"/>
      <c r="T57" s="1179"/>
      <c r="U57" s="1262"/>
      <c r="V57" s="1259"/>
      <c r="W57" s="1179"/>
      <c r="X57" s="1179"/>
      <c r="Y57" s="1179"/>
    </row>
    <row r="58" spans="1:25" s="1060" customFormat="1" ht="11.25" customHeight="1">
      <c r="A58" s="987"/>
      <c r="B58" s="988"/>
      <c r="C58" s="978"/>
      <c r="D58" s="1227" t="s">
        <v>174</v>
      </c>
      <c r="E58" s="1463">
        <v>14.705882352941178</v>
      </c>
      <c r="F58" s="1463"/>
      <c r="G58" s="1463">
        <v>17.272727272727273</v>
      </c>
      <c r="H58" s="1463"/>
      <c r="I58" s="1463">
        <v>17.699115044247787</v>
      </c>
      <c r="J58" s="1463"/>
      <c r="K58" s="1463">
        <v>16.042780748663102</v>
      </c>
      <c r="L58" s="1463"/>
      <c r="M58" s="1463">
        <v>12.779552715654951</v>
      </c>
      <c r="N58" s="1463"/>
      <c r="O58" s="989"/>
      <c r="P58" s="987"/>
      <c r="Q58" s="1179"/>
      <c r="R58" s="1181"/>
      <c r="S58" s="1181"/>
      <c r="T58" s="1181"/>
      <c r="U58" s="1262"/>
      <c r="V58" s="1259"/>
      <c r="W58" s="1181"/>
      <c r="X58" s="1181"/>
      <c r="Y58" s="1181"/>
    </row>
    <row r="59" spans="1:25" s="1060" customFormat="1" ht="15" customHeight="1">
      <c r="A59" s="987"/>
      <c r="B59" s="988"/>
      <c r="C59" s="978" t="s">
        <v>143</v>
      </c>
      <c r="D59" s="1015"/>
      <c r="E59" s="1464">
        <v>2.1357216672407855</v>
      </c>
      <c r="F59" s="1464"/>
      <c r="G59" s="1464">
        <v>2.1013864818024262</v>
      </c>
      <c r="H59" s="1464"/>
      <c r="I59" s="1464">
        <v>2.1003990758244067</v>
      </c>
      <c r="J59" s="1464"/>
      <c r="K59" s="1464">
        <v>2.1557562076749437</v>
      </c>
      <c r="L59" s="1464"/>
      <c r="M59" s="1464">
        <v>2.5637968041974721</v>
      </c>
      <c r="N59" s="1464"/>
      <c r="O59" s="989"/>
      <c r="P59" s="987"/>
      <c r="Q59" s="1179"/>
      <c r="R59" s="1181"/>
      <c r="S59" s="1181"/>
      <c r="T59" s="1181"/>
      <c r="U59" s="1261"/>
      <c r="V59" s="1259"/>
      <c r="W59" s="1181"/>
      <c r="X59" s="1181"/>
      <c r="Y59" s="1181"/>
    </row>
    <row r="60" spans="1:25" s="1063" customFormat="1" ht="11.25" customHeight="1">
      <c r="A60" s="1006"/>
      <c r="B60" s="1035"/>
      <c r="C60" s="986"/>
      <c r="D60" s="1227" t="s">
        <v>73</v>
      </c>
      <c r="E60" s="1463">
        <v>39.247311827956985</v>
      </c>
      <c r="F60" s="1463"/>
      <c r="G60" s="1463">
        <v>34.020618556701031</v>
      </c>
      <c r="H60" s="1463"/>
      <c r="I60" s="1463">
        <v>34.5</v>
      </c>
      <c r="J60" s="1463"/>
      <c r="K60" s="1463">
        <v>35.602094240837694</v>
      </c>
      <c r="L60" s="1463"/>
      <c r="M60" s="1463">
        <v>33.95348837209302</v>
      </c>
      <c r="N60" s="1463"/>
      <c r="O60" s="975"/>
      <c r="P60" s="1006"/>
      <c r="Q60" s="1179"/>
      <c r="R60" s="1179"/>
      <c r="S60" s="1179"/>
      <c r="T60" s="1179"/>
      <c r="U60" s="1262"/>
      <c r="V60" s="1259"/>
      <c r="W60" s="1179"/>
      <c r="X60" s="1179"/>
      <c r="Y60" s="1179"/>
    </row>
    <row r="61" spans="1:25" s="1060" customFormat="1" ht="11.25" customHeight="1">
      <c r="A61" s="987"/>
      <c r="B61" s="988"/>
      <c r="C61" s="978"/>
      <c r="D61" s="1227" t="s">
        <v>174</v>
      </c>
      <c r="E61" s="1463">
        <v>26.881720430107524</v>
      </c>
      <c r="F61" s="1463"/>
      <c r="G61" s="1463">
        <v>26.80412371134021</v>
      </c>
      <c r="H61" s="1463"/>
      <c r="I61" s="1463">
        <v>23</v>
      </c>
      <c r="J61" s="1463"/>
      <c r="K61" s="1463">
        <v>25.130890052356019</v>
      </c>
      <c r="L61" s="1463"/>
      <c r="M61" s="1463">
        <v>25.116279069767444</v>
      </c>
      <c r="N61" s="1463"/>
      <c r="O61" s="989"/>
      <c r="P61" s="987"/>
      <c r="Q61" s="1179"/>
      <c r="R61" s="1181"/>
      <c r="S61" s="1181"/>
      <c r="T61" s="1181"/>
      <c r="U61" s="1262"/>
      <c r="V61" s="1259"/>
      <c r="W61" s="1181"/>
      <c r="X61" s="1181"/>
      <c r="Y61" s="1181"/>
    </row>
    <row r="62" spans="1:25" ht="15" customHeight="1">
      <c r="A62" s="966"/>
      <c r="B62" s="988"/>
      <c r="C62" s="978" t="s">
        <v>144</v>
      </c>
      <c r="D62" s="1015"/>
      <c r="E62" s="1464">
        <v>2.5835342748880468</v>
      </c>
      <c r="F62" s="1464"/>
      <c r="G62" s="1464">
        <v>2.7404679376083187</v>
      </c>
      <c r="H62" s="1464"/>
      <c r="I62" s="1464">
        <v>2.6465028355387523</v>
      </c>
      <c r="J62" s="1464"/>
      <c r="K62" s="1464">
        <v>2.6975169300225734</v>
      </c>
      <c r="L62" s="1464"/>
      <c r="M62" s="1464">
        <v>2.6353446219890291</v>
      </c>
      <c r="N62" s="1464"/>
      <c r="O62" s="980"/>
      <c r="P62" s="966"/>
      <c r="Q62" s="1179"/>
      <c r="U62" s="1261"/>
      <c r="V62" s="1259"/>
    </row>
    <row r="63" spans="1:25" s="1063" customFormat="1" ht="11.25" customHeight="1">
      <c r="A63" s="1006"/>
      <c r="B63" s="1035"/>
      <c r="C63" s="986"/>
      <c r="D63" s="1227" t="s">
        <v>73</v>
      </c>
      <c r="E63" s="1463">
        <v>41.777777777777779</v>
      </c>
      <c r="F63" s="1463"/>
      <c r="G63" s="1463">
        <v>38.339920948616594</v>
      </c>
      <c r="H63" s="1463"/>
      <c r="I63" s="1463">
        <v>43.253968253968253</v>
      </c>
      <c r="J63" s="1463"/>
      <c r="K63" s="1463">
        <v>43.51464435146444</v>
      </c>
      <c r="L63" s="1463"/>
      <c r="M63" s="1463">
        <v>43.438914027149316</v>
      </c>
      <c r="N63" s="1463"/>
      <c r="O63" s="975"/>
      <c r="P63" s="1006"/>
      <c r="Q63" s="1179"/>
      <c r="R63" s="1179"/>
      <c r="S63" s="1179"/>
      <c r="T63" s="1179"/>
      <c r="U63" s="1262"/>
      <c r="V63" s="1259"/>
      <c r="W63" s="1179"/>
      <c r="X63" s="1179"/>
      <c r="Y63" s="1179"/>
    </row>
    <row r="64" spans="1:25" ht="11.25" customHeight="1">
      <c r="A64" s="966"/>
      <c r="B64" s="988"/>
      <c r="C64" s="978"/>
      <c r="D64" s="1227" t="s">
        <v>174</v>
      </c>
      <c r="E64" s="1463">
        <v>21.333333333333332</v>
      </c>
      <c r="F64" s="1463"/>
      <c r="G64" s="1463">
        <v>20.158102766798418</v>
      </c>
      <c r="H64" s="1463"/>
      <c r="I64" s="1463">
        <v>20.634920634920636</v>
      </c>
      <c r="J64" s="1463"/>
      <c r="K64" s="1463">
        <v>23.84937238493724</v>
      </c>
      <c r="L64" s="1463"/>
      <c r="M64" s="1463">
        <v>23.52941176470588</v>
      </c>
      <c r="N64" s="1463"/>
      <c r="O64" s="980"/>
      <c r="P64" s="966"/>
      <c r="Q64" s="1179"/>
      <c r="U64" s="1262"/>
      <c r="V64" s="1259"/>
    </row>
    <row r="65" spans="1:25" s="1068" customFormat="1" ht="13.5" customHeight="1">
      <c r="A65" s="1036"/>
      <c r="B65" s="988"/>
      <c r="C65" s="991" t="s">
        <v>179</v>
      </c>
      <c r="D65" s="986"/>
      <c r="E65" s="1465" t="s">
        <v>90</v>
      </c>
      <c r="F65" s="1465"/>
      <c r="G65" s="1465"/>
      <c r="H65" s="1465"/>
      <c r="I65" s="1465"/>
      <c r="J65" s="1465"/>
      <c r="K65" s="1465"/>
      <c r="L65" s="1465"/>
      <c r="M65" s="1465"/>
      <c r="N65" s="1465"/>
      <c r="O65" s="1037"/>
      <c r="P65" s="1036"/>
      <c r="Q65" s="1179"/>
      <c r="R65" s="1182"/>
      <c r="S65" s="1182"/>
      <c r="T65" s="1182"/>
      <c r="U65" s="1182"/>
      <c r="V65" s="1182"/>
      <c r="W65" s="1182"/>
      <c r="X65" s="1182"/>
      <c r="Y65" s="1182"/>
    </row>
    <row r="66" spans="1:25" ht="13.5" customHeight="1">
      <c r="A66" s="966"/>
      <c r="B66" s="1038">
        <v>8</v>
      </c>
      <c r="C66" s="1432">
        <v>41640</v>
      </c>
      <c r="D66" s="1432"/>
      <c r="E66" s="962"/>
      <c r="F66" s="962"/>
      <c r="G66" s="962"/>
      <c r="H66" s="962"/>
      <c r="I66" s="962"/>
      <c r="J66" s="962"/>
      <c r="K66" s="962"/>
      <c r="L66" s="962"/>
      <c r="M66" s="962"/>
      <c r="N66" s="962"/>
      <c r="O66" s="967"/>
      <c r="P66" s="966"/>
      <c r="Q66" s="1179"/>
    </row>
    <row r="67" spans="1:25">
      <c r="R67" s="1173"/>
      <c r="U67" s="1263"/>
    </row>
    <row r="68" spans="1:25">
      <c r="R68" s="1173"/>
    </row>
    <row r="70" spans="1:25">
      <c r="U70" s="1264"/>
    </row>
    <row r="77" spans="1:25" ht="8.25" customHeight="1"/>
    <row r="79" spans="1:25" ht="9" customHeight="1">
      <c r="O79" s="1066"/>
    </row>
    <row r="80" spans="1:25" ht="8.25" customHeight="1">
      <c r="M80" s="1452"/>
      <c r="N80" s="1452"/>
      <c r="O80" s="1452"/>
    </row>
    <row r="81" ht="9.75" customHeight="1"/>
  </sheetData>
  <mergeCells count="282">
    <mergeCell ref="C66:D66"/>
    <mergeCell ref="M80:O80"/>
    <mergeCell ref="E64:F64"/>
    <mergeCell ref="G64:H64"/>
    <mergeCell ref="I64:J64"/>
    <mergeCell ref="K64:L64"/>
    <mergeCell ref="M64:N64"/>
    <mergeCell ref="E65:N65"/>
    <mergeCell ref="E62:F62"/>
    <mergeCell ref="G62:H62"/>
    <mergeCell ref="I62:J62"/>
    <mergeCell ref="K62:L62"/>
    <mergeCell ref="M62:N62"/>
    <mergeCell ref="E63:F63"/>
    <mergeCell ref="G63:H63"/>
    <mergeCell ref="I63:J63"/>
    <mergeCell ref="K63:L63"/>
    <mergeCell ref="M63:N63"/>
    <mergeCell ref="E60:F60"/>
    <mergeCell ref="G60:H60"/>
    <mergeCell ref="I60:J60"/>
    <mergeCell ref="K60:L60"/>
    <mergeCell ref="M60:N60"/>
    <mergeCell ref="E61:F61"/>
    <mergeCell ref="G61:H61"/>
    <mergeCell ref="I61:J61"/>
    <mergeCell ref="K61:L61"/>
    <mergeCell ref="M61:N61"/>
    <mergeCell ref="E58:F58"/>
    <mergeCell ref="G58:H58"/>
    <mergeCell ref="I58:J58"/>
    <mergeCell ref="K58:L58"/>
    <mergeCell ref="M58:N58"/>
    <mergeCell ref="E59:F59"/>
    <mergeCell ref="G59:H59"/>
    <mergeCell ref="I59:J59"/>
    <mergeCell ref="K59:L59"/>
    <mergeCell ref="M59:N59"/>
    <mergeCell ref="E56:F56"/>
    <mergeCell ref="G56:H56"/>
    <mergeCell ref="I56:J56"/>
    <mergeCell ref="K56:L56"/>
    <mergeCell ref="M56:N56"/>
    <mergeCell ref="E57:F57"/>
    <mergeCell ref="G57:H57"/>
    <mergeCell ref="I57:J57"/>
    <mergeCell ref="K57:L57"/>
    <mergeCell ref="M57:N57"/>
    <mergeCell ref="E54:F54"/>
    <mergeCell ref="G54:H54"/>
    <mergeCell ref="I54:J54"/>
    <mergeCell ref="K54:L54"/>
    <mergeCell ref="M54:N54"/>
    <mergeCell ref="E55:F55"/>
    <mergeCell ref="G55:H55"/>
    <mergeCell ref="I55:J55"/>
    <mergeCell ref="K55:L55"/>
    <mergeCell ref="M55:N55"/>
    <mergeCell ref="E52:F52"/>
    <mergeCell ref="G52:H52"/>
    <mergeCell ref="I52:J52"/>
    <mergeCell ref="K52:L52"/>
    <mergeCell ref="M52:N52"/>
    <mergeCell ref="E53:F53"/>
    <mergeCell ref="G53:H53"/>
    <mergeCell ref="I53:J53"/>
    <mergeCell ref="K53:L53"/>
    <mergeCell ref="M53:N53"/>
    <mergeCell ref="E50:F50"/>
    <mergeCell ref="G50:H50"/>
    <mergeCell ref="I50:J50"/>
    <mergeCell ref="K50:L50"/>
    <mergeCell ref="M50:N50"/>
    <mergeCell ref="E51:F51"/>
    <mergeCell ref="G51:H51"/>
    <mergeCell ref="I51:J51"/>
    <mergeCell ref="K51:L51"/>
    <mergeCell ref="M51:N51"/>
    <mergeCell ref="E48:F48"/>
    <mergeCell ref="G48:H48"/>
    <mergeCell ref="I48:J48"/>
    <mergeCell ref="K48:L48"/>
    <mergeCell ref="M48:N48"/>
    <mergeCell ref="E49:F49"/>
    <mergeCell ref="G49:H49"/>
    <mergeCell ref="I49:J49"/>
    <mergeCell ref="K49:L49"/>
    <mergeCell ref="M49:N49"/>
    <mergeCell ref="E46:F46"/>
    <mergeCell ref="G46:H46"/>
    <mergeCell ref="I46:J46"/>
    <mergeCell ref="K46:L46"/>
    <mergeCell ref="M46:N46"/>
    <mergeCell ref="E47:F47"/>
    <mergeCell ref="G47:H47"/>
    <mergeCell ref="I47:J47"/>
    <mergeCell ref="K47:L47"/>
    <mergeCell ref="M47:N47"/>
    <mergeCell ref="E44:F44"/>
    <mergeCell ref="G44:H44"/>
    <mergeCell ref="I44:J44"/>
    <mergeCell ref="K44:L44"/>
    <mergeCell ref="M44:N44"/>
    <mergeCell ref="E45:F45"/>
    <mergeCell ref="G45:H45"/>
    <mergeCell ref="I45:J45"/>
    <mergeCell ref="K45:L45"/>
    <mergeCell ref="M45:N45"/>
    <mergeCell ref="E42:F42"/>
    <mergeCell ref="G42:H42"/>
    <mergeCell ref="I42:J42"/>
    <mergeCell ref="K42:L42"/>
    <mergeCell ref="M42:N42"/>
    <mergeCell ref="E43:F43"/>
    <mergeCell ref="G43:H43"/>
    <mergeCell ref="I43:J43"/>
    <mergeCell ref="K43:L43"/>
    <mergeCell ref="M43:N43"/>
    <mergeCell ref="C41:D41"/>
    <mergeCell ref="E41:F41"/>
    <mergeCell ref="G41:H41"/>
    <mergeCell ref="I41:J41"/>
    <mergeCell ref="K41:L41"/>
    <mergeCell ref="M41:N41"/>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cfRule type="cellIs" dxfId="14" priority="2" operator="equal">
      <formula>"1.º trimestre"</formula>
    </cfRule>
  </conditionalFormatting>
  <conditionalFormatting sqref="E40:N40">
    <cfRule type="cellIs" dxfId="1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W96"/>
  <sheetViews>
    <sheetView workbookViewId="0"/>
  </sheetViews>
  <sheetFormatPr defaultRowHeight="12.75"/>
  <cols>
    <col min="1" max="1" width="1" style="169" customWidth="1"/>
    <col min="2" max="2" width="2.5703125" style="169" customWidth="1"/>
    <col min="3" max="3" width="1" style="169" customWidth="1"/>
    <col min="4" max="4" width="32.85546875" style="169" customWidth="1"/>
    <col min="5" max="9" width="11.85546875" style="169" customWidth="1"/>
    <col min="10" max="10" width="2.5703125" style="169" customWidth="1"/>
    <col min="11" max="11" width="1" style="169" customWidth="1"/>
    <col min="12" max="16384" width="9.140625" style="169"/>
  </cols>
  <sheetData>
    <row r="1" spans="1:11" ht="13.5" customHeight="1">
      <c r="A1" s="168"/>
      <c r="B1" s="1474" t="s">
        <v>381</v>
      </c>
      <c r="C1" s="1474"/>
      <c r="D1" s="1474"/>
      <c r="E1" s="170"/>
      <c r="F1" s="170"/>
      <c r="G1" s="170"/>
      <c r="H1" s="170"/>
      <c r="I1" s="170"/>
      <c r="J1" s="170"/>
      <c r="K1" s="168"/>
    </row>
    <row r="2" spans="1:11" ht="6" customHeight="1">
      <c r="A2" s="168"/>
      <c r="B2" s="746"/>
      <c r="C2" s="746"/>
      <c r="D2" s="746"/>
      <c r="E2" s="295"/>
      <c r="F2" s="295"/>
      <c r="G2" s="295"/>
      <c r="H2" s="295"/>
      <c r="I2" s="295"/>
      <c r="J2" s="296"/>
      <c r="K2" s="170"/>
    </row>
    <row r="3" spans="1:11" ht="10.5" customHeight="1" thickBot="1">
      <c r="A3" s="168"/>
      <c r="B3" s="170"/>
      <c r="C3" s="170"/>
      <c r="D3" s="170"/>
      <c r="E3" s="691"/>
      <c r="F3" s="691"/>
      <c r="G3" s="170"/>
      <c r="H3" s="691"/>
      <c r="I3" s="691" t="s">
        <v>72</v>
      </c>
      <c r="J3" s="297"/>
      <c r="K3" s="170"/>
    </row>
    <row r="4" spans="1:11" ht="13.5" customHeight="1" thickBot="1">
      <c r="A4" s="168"/>
      <c r="B4" s="170"/>
      <c r="C4" s="483" t="s">
        <v>49</v>
      </c>
      <c r="D4" s="488"/>
      <c r="E4" s="489"/>
      <c r="F4" s="489"/>
      <c r="G4" s="489"/>
      <c r="H4" s="489"/>
      <c r="I4" s="490"/>
      <c r="J4" s="297"/>
      <c r="K4" s="170"/>
    </row>
    <row r="5" spans="1:11" ht="5.25" customHeight="1">
      <c r="A5" s="168"/>
      <c r="B5" s="170"/>
      <c r="C5" s="1475" t="s">
        <v>80</v>
      </c>
      <c r="D5" s="1475"/>
      <c r="E5" s="234"/>
      <c r="F5" s="234"/>
      <c r="G5" s="234"/>
      <c r="H5" s="234"/>
      <c r="I5" s="234"/>
      <c r="J5" s="297"/>
      <c r="K5" s="170"/>
    </row>
    <row r="6" spans="1:11" ht="12.75" customHeight="1">
      <c r="A6" s="168"/>
      <c r="B6" s="170"/>
      <c r="C6" s="1475"/>
      <c r="D6" s="1475"/>
      <c r="E6" s="1472">
        <v>2012</v>
      </c>
      <c r="F6" s="1472"/>
      <c r="G6" s="1472"/>
      <c r="H6" s="1472">
        <v>2013</v>
      </c>
      <c r="I6" s="1472"/>
      <c r="J6" s="297"/>
      <c r="K6" s="170"/>
    </row>
    <row r="7" spans="1:11" ht="12.75" customHeight="1">
      <c r="A7" s="168"/>
      <c r="B7" s="170"/>
      <c r="C7" s="1470" t="s">
        <v>255</v>
      </c>
      <c r="D7" s="1471"/>
      <c r="E7" s="583" t="s">
        <v>283</v>
      </c>
      <c r="F7" s="583" t="s">
        <v>293</v>
      </c>
      <c r="G7" s="583" t="s">
        <v>345</v>
      </c>
      <c r="H7" s="891" t="s">
        <v>401</v>
      </c>
      <c r="I7" s="583" t="s">
        <v>413</v>
      </c>
      <c r="J7" s="297"/>
      <c r="K7" s="170"/>
    </row>
    <row r="8" spans="1:11" s="218" customFormat="1" ht="9.75" customHeight="1">
      <c r="A8" s="206"/>
      <c r="B8" s="220"/>
      <c r="C8" s="585" t="s">
        <v>70</v>
      </c>
      <c r="D8" s="220"/>
      <c r="E8" s="221"/>
      <c r="F8" s="221"/>
      <c r="G8" s="221"/>
      <c r="H8" s="221"/>
      <c r="I8" s="221"/>
      <c r="J8" s="297"/>
      <c r="K8" s="170"/>
    </row>
    <row r="9" spans="1:11" s="199" customFormat="1" ht="9.75" customHeight="1">
      <c r="A9" s="197"/>
      <c r="B9" s="198"/>
      <c r="C9" s="744" t="s">
        <v>256</v>
      </c>
      <c r="D9" s="298"/>
      <c r="E9" s="211">
        <v>262</v>
      </c>
      <c r="F9" s="211">
        <v>317</v>
      </c>
      <c r="G9" s="211">
        <v>384</v>
      </c>
      <c r="H9" s="211">
        <v>322</v>
      </c>
      <c r="I9" s="211">
        <v>194</v>
      </c>
      <c r="J9" s="297"/>
      <c r="K9" s="170"/>
    </row>
    <row r="10" spans="1:11" s="199" customFormat="1" ht="9.75" customHeight="1">
      <c r="A10" s="197"/>
      <c r="B10" s="198"/>
      <c r="C10" s="744" t="s">
        <v>257</v>
      </c>
      <c r="D10" s="171"/>
      <c r="E10" s="211">
        <v>13635</v>
      </c>
      <c r="F10" s="211">
        <v>28658</v>
      </c>
      <c r="G10" s="211">
        <v>23921</v>
      </c>
      <c r="H10" s="211">
        <v>34939</v>
      </c>
      <c r="I10" s="211">
        <v>16030</v>
      </c>
      <c r="J10" s="297"/>
      <c r="K10" s="170"/>
    </row>
    <row r="11" spans="1:11" s="199" customFormat="1" ht="9.75" customHeight="1">
      <c r="A11" s="197"/>
      <c r="B11" s="198"/>
      <c r="C11" s="744" t="s">
        <v>258</v>
      </c>
      <c r="D11" s="171"/>
      <c r="E11" s="211">
        <v>3019</v>
      </c>
      <c r="F11" s="211">
        <v>3373</v>
      </c>
      <c r="G11" s="211">
        <v>3461</v>
      </c>
      <c r="H11" s="211">
        <v>3321</v>
      </c>
      <c r="I11" s="211">
        <v>1476</v>
      </c>
      <c r="J11" s="297"/>
      <c r="K11" s="170"/>
    </row>
    <row r="12" spans="1:11" s="199" customFormat="1" ht="9" customHeight="1">
      <c r="A12" s="197"/>
      <c r="B12" s="198"/>
      <c r="C12" s="585" t="s">
        <v>259</v>
      </c>
      <c r="D12" s="198"/>
      <c r="E12" s="221"/>
      <c r="F12" s="221"/>
      <c r="G12" s="221"/>
      <c r="H12" s="221"/>
      <c r="I12" s="221"/>
      <c r="J12" s="297"/>
      <c r="K12" s="170"/>
    </row>
    <row r="13" spans="1:11" s="199" customFormat="1" ht="9.75" customHeight="1">
      <c r="A13" s="197"/>
      <c r="B13" s="198"/>
      <c r="C13" s="744" t="s">
        <v>256</v>
      </c>
      <c r="D13" s="298"/>
      <c r="E13" s="212">
        <v>75</v>
      </c>
      <c r="F13" s="212">
        <v>90</v>
      </c>
      <c r="G13" s="212">
        <v>126</v>
      </c>
      <c r="H13" s="212">
        <v>97</v>
      </c>
      <c r="I13" s="212">
        <v>58</v>
      </c>
      <c r="J13" s="297"/>
      <c r="K13" s="170"/>
    </row>
    <row r="14" spans="1:11" s="199" customFormat="1" ht="9.75" customHeight="1">
      <c r="A14" s="197"/>
      <c r="B14" s="198"/>
      <c r="C14" s="744" t="s">
        <v>257</v>
      </c>
      <c r="D14" s="171"/>
      <c r="E14" s="212">
        <v>3216</v>
      </c>
      <c r="F14" s="212">
        <v>4508</v>
      </c>
      <c r="G14" s="212">
        <v>3108</v>
      </c>
      <c r="H14" s="212">
        <v>3850</v>
      </c>
      <c r="I14" s="212">
        <v>2883</v>
      </c>
      <c r="J14" s="297"/>
      <c r="K14" s="170"/>
    </row>
    <row r="15" spans="1:11" s="199" customFormat="1" ht="9.75" customHeight="1">
      <c r="A15" s="197"/>
      <c r="B15" s="198"/>
      <c r="C15" s="744" t="s">
        <v>258</v>
      </c>
      <c r="D15" s="171"/>
      <c r="E15" s="212">
        <v>1001</v>
      </c>
      <c r="F15" s="212">
        <v>845</v>
      </c>
      <c r="G15" s="212">
        <v>981</v>
      </c>
      <c r="H15" s="212">
        <v>1211</v>
      </c>
      <c r="I15" s="212">
        <v>409</v>
      </c>
      <c r="J15" s="297"/>
      <c r="K15" s="170"/>
    </row>
    <row r="16" spans="1:11" s="199" customFormat="1" ht="9.75" customHeight="1">
      <c r="A16" s="197"/>
      <c r="B16" s="198"/>
      <c r="C16" s="585" t="s">
        <v>260</v>
      </c>
      <c r="D16" s="198"/>
      <c r="E16" s="221"/>
      <c r="F16" s="221"/>
      <c r="G16" s="221"/>
      <c r="H16" s="221"/>
      <c r="I16" s="221"/>
      <c r="J16" s="297"/>
      <c r="K16" s="170"/>
    </row>
    <row r="17" spans="1:11" s="199" customFormat="1" ht="9.75" customHeight="1">
      <c r="A17" s="197"/>
      <c r="B17" s="198"/>
      <c r="C17" s="744" t="s">
        <v>256</v>
      </c>
      <c r="D17" s="171"/>
      <c r="E17" s="212">
        <v>39</v>
      </c>
      <c r="F17" s="212">
        <v>46</v>
      </c>
      <c r="G17" s="212">
        <v>60</v>
      </c>
      <c r="H17" s="212">
        <v>32</v>
      </c>
      <c r="I17" s="212">
        <v>19</v>
      </c>
      <c r="J17" s="297"/>
      <c r="K17" s="170"/>
    </row>
    <row r="18" spans="1:11" s="199" customFormat="1" ht="9.75" customHeight="1">
      <c r="A18" s="197"/>
      <c r="B18" s="198"/>
      <c r="C18" s="744" t="s">
        <v>257</v>
      </c>
      <c r="D18" s="171"/>
      <c r="E18" s="212">
        <v>932</v>
      </c>
      <c r="F18" s="212">
        <v>1192</v>
      </c>
      <c r="G18" s="212">
        <v>1673</v>
      </c>
      <c r="H18" s="212">
        <v>1621</v>
      </c>
      <c r="I18" s="212">
        <v>6051</v>
      </c>
      <c r="J18" s="297"/>
      <c r="K18" s="170"/>
    </row>
    <row r="19" spans="1:11" s="199" customFormat="1" ht="9.75" customHeight="1">
      <c r="A19" s="197"/>
      <c r="B19" s="198"/>
      <c r="C19" s="744" t="s">
        <v>258</v>
      </c>
      <c r="D19" s="171"/>
      <c r="E19" s="212">
        <v>225</v>
      </c>
      <c r="F19" s="212">
        <v>404</v>
      </c>
      <c r="G19" s="212">
        <v>413</v>
      </c>
      <c r="H19" s="212">
        <v>190</v>
      </c>
      <c r="I19" s="212">
        <v>142</v>
      </c>
      <c r="J19" s="297"/>
      <c r="K19" s="170"/>
    </row>
    <row r="20" spans="1:11" s="199" customFormat="1" ht="9" customHeight="1">
      <c r="A20" s="197"/>
      <c r="B20" s="198"/>
      <c r="C20" s="585" t="s">
        <v>261</v>
      </c>
      <c r="D20" s="198"/>
      <c r="E20" s="221"/>
      <c r="F20" s="221"/>
      <c r="G20" s="221"/>
      <c r="H20" s="221"/>
      <c r="I20" s="221"/>
      <c r="J20" s="297"/>
      <c r="K20" s="170"/>
    </row>
    <row r="21" spans="1:11" s="199" customFormat="1" ht="9.75" customHeight="1">
      <c r="A21" s="197"/>
      <c r="B21" s="198"/>
      <c r="C21" s="744" t="s">
        <v>256</v>
      </c>
      <c r="D21" s="171"/>
      <c r="E21" s="212">
        <v>134</v>
      </c>
      <c r="F21" s="212">
        <v>156</v>
      </c>
      <c r="G21" s="212">
        <v>173</v>
      </c>
      <c r="H21" s="212">
        <v>173</v>
      </c>
      <c r="I21" s="212">
        <v>107</v>
      </c>
      <c r="J21" s="297"/>
      <c r="K21" s="170"/>
    </row>
    <row r="22" spans="1:11" s="199" customFormat="1" ht="9.75" customHeight="1">
      <c r="A22" s="197"/>
      <c r="B22" s="198"/>
      <c r="C22" s="744" t="s">
        <v>257</v>
      </c>
      <c r="D22" s="171"/>
      <c r="E22" s="212">
        <v>9226</v>
      </c>
      <c r="F22" s="212">
        <v>22355</v>
      </c>
      <c r="G22" s="212">
        <v>18567</v>
      </c>
      <c r="H22" s="212">
        <v>29235</v>
      </c>
      <c r="I22" s="212">
        <v>6886</v>
      </c>
      <c r="J22" s="297"/>
      <c r="K22" s="170"/>
    </row>
    <row r="23" spans="1:11" s="199" customFormat="1" ht="9.75" customHeight="1">
      <c r="A23" s="197"/>
      <c r="B23" s="198"/>
      <c r="C23" s="744" t="s">
        <v>258</v>
      </c>
      <c r="D23" s="171"/>
      <c r="E23" s="212">
        <v>1632</v>
      </c>
      <c r="F23" s="212">
        <v>1983</v>
      </c>
      <c r="G23" s="212">
        <v>1813</v>
      </c>
      <c r="H23" s="212">
        <v>1801</v>
      </c>
      <c r="I23" s="212">
        <v>856</v>
      </c>
      <c r="J23" s="297"/>
      <c r="K23" s="170"/>
    </row>
    <row r="24" spans="1:11" s="199" customFormat="1" ht="9" customHeight="1">
      <c r="A24" s="197"/>
      <c r="B24" s="198"/>
      <c r="C24" s="585" t="s">
        <v>262</v>
      </c>
      <c r="D24" s="198"/>
      <c r="E24" s="221"/>
      <c r="F24" s="221"/>
      <c r="G24" s="221"/>
      <c r="H24" s="221"/>
      <c r="I24" s="221"/>
      <c r="J24" s="297"/>
      <c r="K24" s="170"/>
    </row>
    <row r="25" spans="1:11" s="199" customFormat="1" ht="9.75" customHeight="1">
      <c r="A25" s="197"/>
      <c r="B25" s="198"/>
      <c r="C25" s="744" t="s">
        <v>256</v>
      </c>
      <c r="D25" s="171"/>
      <c r="E25" s="212">
        <v>5</v>
      </c>
      <c r="F25" s="212">
        <v>5</v>
      </c>
      <c r="G25" s="212">
        <v>14</v>
      </c>
      <c r="H25" s="212">
        <v>9</v>
      </c>
      <c r="I25" s="212">
        <v>5</v>
      </c>
      <c r="J25" s="297"/>
      <c r="K25" s="170"/>
    </row>
    <row r="26" spans="1:11" s="199" customFormat="1" ht="9.75" customHeight="1">
      <c r="A26" s="197"/>
      <c r="B26" s="198"/>
      <c r="C26" s="744" t="s">
        <v>257</v>
      </c>
      <c r="D26" s="171"/>
      <c r="E26" s="212">
        <v>108</v>
      </c>
      <c r="F26" s="212">
        <v>83</v>
      </c>
      <c r="G26" s="212">
        <v>453</v>
      </c>
      <c r="H26" s="212">
        <v>157</v>
      </c>
      <c r="I26" s="212">
        <v>165</v>
      </c>
      <c r="J26" s="297"/>
      <c r="K26" s="170"/>
    </row>
    <row r="27" spans="1:11" s="199" customFormat="1" ht="9.75" customHeight="1">
      <c r="A27" s="197"/>
      <c r="B27" s="198"/>
      <c r="C27" s="744" t="s">
        <v>258</v>
      </c>
      <c r="D27" s="171"/>
      <c r="E27" s="212">
        <v>57</v>
      </c>
      <c r="F27" s="212">
        <v>47</v>
      </c>
      <c r="G27" s="212">
        <v>200</v>
      </c>
      <c r="H27" s="212">
        <v>59</v>
      </c>
      <c r="I27" s="212">
        <v>45</v>
      </c>
      <c r="J27" s="297"/>
      <c r="K27" s="170"/>
    </row>
    <row r="28" spans="1:11" s="199" customFormat="1" ht="9" customHeight="1">
      <c r="A28" s="197"/>
      <c r="B28" s="198"/>
      <c r="C28" s="585" t="s">
        <v>263</v>
      </c>
      <c r="D28" s="198"/>
      <c r="E28" s="221"/>
      <c r="F28" s="221"/>
      <c r="G28" s="221"/>
      <c r="H28" s="221"/>
      <c r="I28" s="221"/>
      <c r="J28" s="297"/>
      <c r="K28" s="170"/>
    </row>
    <row r="29" spans="1:11" s="199" customFormat="1" ht="9.75" customHeight="1">
      <c r="A29" s="197"/>
      <c r="B29" s="198"/>
      <c r="C29" s="744" t="s">
        <v>256</v>
      </c>
      <c r="D29" s="298"/>
      <c r="E29" s="212">
        <v>9</v>
      </c>
      <c r="F29" s="212">
        <v>20</v>
      </c>
      <c r="G29" s="212">
        <v>11</v>
      </c>
      <c r="H29" s="212">
        <v>11</v>
      </c>
      <c r="I29" s="212">
        <v>5</v>
      </c>
      <c r="J29" s="297"/>
      <c r="K29" s="170"/>
    </row>
    <row r="30" spans="1:11" s="199" customFormat="1" ht="9.75" customHeight="1">
      <c r="A30" s="197"/>
      <c r="B30" s="198"/>
      <c r="C30" s="744" t="s">
        <v>257</v>
      </c>
      <c r="D30" s="171"/>
      <c r="E30" s="212">
        <v>153</v>
      </c>
      <c r="F30" s="212">
        <v>520</v>
      </c>
      <c r="G30" s="212">
        <v>120</v>
      </c>
      <c r="H30" s="212">
        <v>76</v>
      </c>
      <c r="I30" s="212">
        <v>45</v>
      </c>
      <c r="J30" s="297"/>
      <c r="K30" s="170"/>
    </row>
    <row r="31" spans="1:11" s="199" customFormat="1" ht="9.75" customHeight="1">
      <c r="A31" s="197"/>
      <c r="B31" s="198"/>
      <c r="C31" s="744" t="s">
        <v>258</v>
      </c>
      <c r="D31" s="171"/>
      <c r="E31" s="212">
        <v>104</v>
      </c>
      <c r="F31" s="212">
        <v>94</v>
      </c>
      <c r="G31" s="212">
        <v>54</v>
      </c>
      <c r="H31" s="212">
        <v>60</v>
      </c>
      <c r="I31" s="212">
        <v>24</v>
      </c>
      <c r="J31" s="297"/>
      <c r="K31" s="170"/>
    </row>
    <row r="32" spans="1:11" s="199" customFormat="1" ht="3.75" customHeight="1">
      <c r="A32" s="197"/>
      <c r="B32" s="198"/>
      <c r="C32" s="744"/>
      <c r="D32" s="171"/>
      <c r="E32" s="211"/>
      <c r="F32" s="211"/>
      <c r="G32" s="211"/>
      <c r="H32" s="211"/>
      <c r="I32" s="211"/>
      <c r="J32" s="297"/>
      <c r="K32" s="170"/>
    </row>
    <row r="33" spans="1:11" s="218" customFormat="1" ht="12.75" customHeight="1">
      <c r="A33" s="206"/>
      <c r="B33" s="220"/>
      <c r="C33" s="1470" t="s">
        <v>169</v>
      </c>
      <c r="D33" s="1471"/>
      <c r="E33" s="219"/>
      <c r="F33" s="219"/>
      <c r="G33" s="219"/>
      <c r="H33" s="219"/>
      <c r="I33" s="219"/>
      <c r="J33" s="297"/>
      <c r="K33" s="170"/>
    </row>
    <row r="34" spans="1:11" s="213" customFormat="1" ht="9.75" customHeight="1">
      <c r="A34" s="215"/>
      <c r="B34" s="216"/>
      <c r="C34" s="585" t="s">
        <v>70</v>
      </c>
      <c r="D34" s="299"/>
      <c r="E34" s="217"/>
      <c r="F34" s="217"/>
      <c r="G34" s="217"/>
      <c r="H34" s="217"/>
      <c r="I34" s="217"/>
      <c r="J34" s="300"/>
      <c r="K34" s="203"/>
    </row>
    <row r="35" spans="1:11" ht="10.5" customHeight="1">
      <c r="A35" s="168"/>
      <c r="B35" s="170"/>
      <c r="C35" s="744" t="s">
        <v>256</v>
      </c>
      <c r="D35" s="171"/>
      <c r="E35" s="211">
        <v>233</v>
      </c>
      <c r="F35" s="211">
        <v>272</v>
      </c>
      <c r="G35" s="211">
        <v>379</v>
      </c>
      <c r="H35" s="211">
        <v>304</v>
      </c>
      <c r="I35" s="211">
        <v>199</v>
      </c>
      <c r="J35" s="297"/>
      <c r="K35" s="170"/>
    </row>
    <row r="36" spans="1:11" s="199" customFormat="1" ht="10.5" customHeight="1">
      <c r="A36" s="197"/>
      <c r="B36" s="198"/>
      <c r="C36" s="744" t="s">
        <v>257</v>
      </c>
      <c r="D36" s="171"/>
      <c r="E36" s="211">
        <v>18747</v>
      </c>
      <c r="F36" s="211">
        <v>13933</v>
      </c>
      <c r="G36" s="211">
        <v>31192</v>
      </c>
      <c r="H36" s="211">
        <v>19969</v>
      </c>
      <c r="I36" s="211">
        <v>23320</v>
      </c>
      <c r="J36" s="297"/>
      <c r="K36" s="170"/>
    </row>
    <row r="37" spans="1:11" s="199" customFormat="1" ht="12" customHeight="1">
      <c r="A37" s="197"/>
      <c r="B37" s="198"/>
      <c r="C37" s="744" t="s">
        <v>278</v>
      </c>
      <c r="D37" s="301"/>
      <c r="E37" s="211">
        <v>2403</v>
      </c>
      <c r="F37" s="211">
        <v>3006</v>
      </c>
      <c r="G37" s="211">
        <v>3763</v>
      </c>
      <c r="H37" s="211">
        <v>3146</v>
      </c>
      <c r="I37" s="211">
        <v>1900</v>
      </c>
      <c r="J37" s="297"/>
      <c r="K37" s="170"/>
    </row>
    <row r="38" spans="1:11" s="199" customFormat="1" ht="12" customHeight="1">
      <c r="A38" s="197"/>
      <c r="B38" s="198"/>
      <c r="C38" s="744" t="s">
        <v>277</v>
      </c>
      <c r="D38" s="301"/>
      <c r="E38" s="191">
        <f>SUM(E39:E41)</f>
        <v>2403</v>
      </c>
      <c r="F38" s="191">
        <f>SUM(F39:F41)</f>
        <v>3006</v>
      </c>
      <c r="G38" s="191">
        <f>SUM(G39:G41)</f>
        <v>3763</v>
      </c>
      <c r="H38" s="191">
        <f>SUM(H39:H41)</f>
        <v>3126</v>
      </c>
      <c r="I38" s="191">
        <f>SUM(I39:I41)</f>
        <v>1900</v>
      </c>
      <c r="J38" s="297"/>
      <c r="K38" s="170"/>
    </row>
    <row r="39" spans="1:11" s="199" customFormat="1" ht="9.75" customHeight="1">
      <c r="A39" s="197"/>
      <c r="B39" s="198"/>
      <c r="C39" s="744"/>
      <c r="D39" s="584" t="s">
        <v>264</v>
      </c>
      <c r="E39" s="212">
        <v>2291</v>
      </c>
      <c r="F39" s="212">
        <v>2785</v>
      </c>
      <c r="G39" s="212">
        <v>3512</v>
      </c>
      <c r="H39" s="212">
        <v>3039</v>
      </c>
      <c r="I39" s="212">
        <v>1769</v>
      </c>
      <c r="J39" s="297"/>
      <c r="K39" s="170"/>
    </row>
    <row r="40" spans="1:11" s="199" customFormat="1" ht="9.75" customHeight="1">
      <c r="A40" s="197"/>
      <c r="B40" s="198"/>
      <c r="C40" s="744"/>
      <c r="D40" s="584" t="s">
        <v>265</v>
      </c>
      <c r="E40" s="212">
        <v>41</v>
      </c>
      <c r="F40" s="212">
        <v>30</v>
      </c>
      <c r="G40" s="212">
        <v>32</v>
      </c>
      <c r="H40" s="212">
        <v>9</v>
      </c>
      <c r="I40" s="212">
        <v>66</v>
      </c>
      <c r="J40" s="297"/>
      <c r="K40" s="170"/>
    </row>
    <row r="41" spans="1:11" s="199" customFormat="1" ht="9.75" customHeight="1">
      <c r="A41" s="197"/>
      <c r="B41" s="198"/>
      <c r="C41" s="744"/>
      <c r="D41" s="584" t="s">
        <v>266</v>
      </c>
      <c r="E41" s="212">
        <v>71</v>
      </c>
      <c r="F41" s="212">
        <v>191</v>
      </c>
      <c r="G41" s="212">
        <v>219</v>
      </c>
      <c r="H41" s="212">
        <v>78</v>
      </c>
      <c r="I41" s="212">
        <v>65</v>
      </c>
      <c r="J41" s="297"/>
      <c r="K41" s="170"/>
    </row>
    <row r="42" spans="1:11" s="213" customFormat="1" ht="9" customHeight="1">
      <c r="A42" s="215"/>
      <c r="B42" s="216"/>
      <c r="C42" s="585" t="s">
        <v>259</v>
      </c>
      <c r="D42" s="299"/>
      <c r="E42" s="217"/>
      <c r="F42" s="217"/>
      <c r="G42" s="217"/>
      <c r="H42" s="217"/>
      <c r="I42" s="217"/>
      <c r="J42" s="300"/>
      <c r="K42" s="203"/>
    </row>
    <row r="43" spans="1:11" ht="10.5" customHeight="1">
      <c r="A43" s="168"/>
      <c r="B43" s="170"/>
      <c r="C43" s="744" t="s">
        <v>256</v>
      </c>
      <c r="D43" s="171"/>
      <c r="E43" s="212">
        <v>91</v>
      </c>
      <c r="F43" s="212">
        <v>92</v>
      </c>
      <c r="G43" s="212">
        <v>123</v>
      </c>
      <c r="H43" s="212">
        <v>106</v>
      </c>
      <c r="I43" s="212">
        <v>61</v>
      </c>
      <c r="J43" s="297"/>
      <c r="K43" s="170"/>
    </row>
    <row r="44" spans="1:11" s="199" customFormat="1" ht="12" customHeight="1">
      <c r="A44" s="197"/>
      <c r="B44" s="198"/>
      <c r="C44" s="744" t="s">
        <v>257</v>
      </c>
      <c r="D44" s="171"/>
      <c r="E44" s="212">
        <v>4781</v>
      </c>
      <c r="F44" s="212">
        <v>3822</v>
      </c>
      <c r="G44" s="212">
        <v>4569</v>
      </c>
      <c r="H44" s="212">
        <v>4019</v>
      </c>
      <c r="I44" s="212">
        <v>2313</v>
      </c>
      <c r="J44" s="297"/>
      <c r="K44" s="170"/>
    </row>
    <row r="45" spans="1:11" s="199" customFormat="1" ht="12" customHeight="1">
      <c r="A45" s="197"/>
      <c r="B45" s="198"/>
      <c r="C45" s="744" t="s">
        <v>278</v>
      </c>
      <c r="D45" s="301"/>
      <c r="E45" s="212">
        <v>1082</v>
      </c>
      <c r="F45" s="212">
        <v>1036</v>
      </c>
      <c r="G45" s="212">
        <v>1001</v>
      </c>
      <c r="H45" s="212">
        <v>1253</v>
      </c>
      <c r="I45" s="212">
        <v>461</v>
      </c>
      <c r="J45" s="297"/>
      <c r="K45" s="170"/>
    </row>
    <row r="46" spans="1:11" s="199" customFormat="1" ht="11.25" customHeight="1">
      <c r="A46" s="197"/>
      <c r="B46" s="198"/>
      <c r="C46" s="744" t="s">
        <v>277</v>
      </c>
      <c r="D46" s="898"/>
      <c r="E46" s="899">
        <f>1033+15+34</f>
        <v>1082</v>
      </c>
      <c r="F46" s="899">
        <f>944+13+79</f>
        <v>1036</v>
      </c>
      <c r="G46" s="899">
        <f>826+24+151</f>
        <v>1001</v>
      </c>
      <c r="H46" s="899">
        <f>1197+7+49</f>
        <v>1253</v>
      </c>
      <c r="I46" s="899">
        <f>400+2+59</f>
        <v>461</v>
      </c>
      <c r="J46" s="297"/>
      <c r="K46" s="170"/>
    </row>
    <row r="47" spans="1:11" s="213" customFormat="1" ht="9" customHeight="1">
      <c r="A47" s="215"/>
      <c r="B47" s="216"/>
      <c r="C47" s="585" t="s">
        <v>260</v>
      </c>
      <c r="D47" s="900"/>
      <c r="E47" s="900"/>
      <c r="F47" s="900"/>
      <c r="G47" s="900"/>
      <c r="H47" s="900"/>
      <c r="I47" s="900"/>
      <c r="J47" s="300"/>
      <c r="K47" s="203"/>
    </row>
    <row r="48" spans="1:11" ht="10.5" customHeight="1">
      <c r="A48" s="168"/>
      <c r="B48" s="170"/>
      <c r="C48" s="744" t="s">
        <v>256</v>
      </c>
      <c r="D48" s="901"/>
      <c r="E48" s="899">
        <v>41</v>
      </c>
      <c r="F48" s="899">
        <v>39</v>
      </c>
      <c r="G48" s="899">
        <v>65</v>
      </c>
      <c r="H48" s="899">
        <v>35</v>
      </c>
      <c r="I48" s="899">
        <v>23</v>
      </c>
      <c r="J48" s="297"/>
      <c r="K48" s="170"/>
    </row>
    <row r="49" spans="1:11" s="199" customFormat="1" ht="10.5" customHeight="1">
      <c r="A49" s="197"/>
      <c r="B49" s="198"/>
      <c r="C49" s="744" t="s">
        <v>257</v>
      </c>
      <c r="D49" s="171"/>
      <c r="E49" s="212">
        <v>809</v>
      </c>
      <c r="F49" s="212">
        <v>1058</v>
      </c>
      <c r="G49" s="212">
        <v>1629</v>
      </c>
      <c r="H49" s="212">
        <v>1216</v>
      </c>
      <c r="I49" s="212">
        <v>1406</v>
      </c>
      <c r="J49" s="297"/>
      <c r="K49" s="170"/>
    </row>
    <row r="50" spans="1:11" s="199" customFormat="1" ht="12" customHeight="1">
      <c r="A50" s="197"/>
      <c r="B50" s="198"/>
      <c r="C50" s="744" t="s">
        <v>278</v>
      </c>
      <c r="D50" s="301"/>
      <c r="E50" s="212">
        <v>293</v>
      </c>
      <c r="F50" s="212">
        <v>333</v>
      </c>
      <c r="G50" s="212">
        <v>461</v>
      </c>
      <c r="H50" s="212">
        <v>219</v>
      </c>
      <c r="I50" s="212">
        <v>213</v>
      </c>
      <c r="J50" s="297"/>
      <c r="K50" s="170"/>
    </row>
    <row r="51" spans="1:11" s="199" customFormat="1" ht="12" customHeight="1">
      <c r="A51" s="197"/>
      <c r="B51" s="198"/>
      <c r="C51" s="744" t="s">
        <v>277</v>
      </c>
      <c r="D51" s="301"/>
      <c r="E51" s="192">
        <f>273+8+12</f>
        <v>293</v>
      </c>
      <c r="F51" s="192">
        <f>282+51</f>
        <v>333</v>
      </c>
      <c r="G51" s="192">
        <f>431+5+25</f>
        <v>461</v>
      </c>
      <c r="H51" s="192">
        <f>210+9</f>
        <v>219</v>
      </c>
      <c r="I51" s="192">
        <f>146+63+4</f>
        <v>213</v>
      </c>
      <c r="J51" s="297"/>
      <c r="K51" s="170"/>
    </row>
    <row r="52" spans="1:11" s="213" customFormat="1" ht="9" customHeight="1">
      <c r="A52" s="215"/>
      <c r="B52" s="216"/>
      <c r="C52" s="585" t="s">
        <v>261</v>
      </c>
      <c r="D52" s="299"/>
      <c r="E52" s="214"/>
      <c r="F52" s="214"/>
      <c r="G52" s="214"/>
      <c r="H52" s="214"/>
      <c r="I52" s="214"/>
      <c r="J52" s="300"/>
      <c r="K52" s="203"/>
    </row>
    <row r="53" spans="1:11" ht="10.5" customHeight="1">
      <c r="A53" s="168"/>
      <c r="B53" s="170"/>
      <c r="C53" s="744" t="s">
        <v>256</v>
      </c>
      <c r="D53" s="171"/>
      <c r="E53" s="212">
        <v>90</v>
      </c>
      <c r="F53" s="212">
        <v>127</v>
      </c>
      <c r="G53" s="212">
        <v>164</v>
      </c>
      <c r="H53" s="212">
        <v>141</v>
      </c>
      <c r="I53" s="212">
        <v>107</v>
      </c>
      <c r="J53" s="297"/>
      <c r="K53" s="170"/>
    </row>
    <row r="54" spans="1:11" s="199" customFormat="1" ht="10.5" customHeight="1">
      <c r="A54" s="197"/>
      <c r="B54" s="198"/>
      <c r="C54" s="744" t="s">
        <v>257</v>
      </c>
      <c r="D54" s="171"/>
      <c r="E54" s="212">
        <v>12968</v>
      </c>
      <c r="F54" s="212">
        <v>8654</v>
      </c>
      <c r="G54" s="212">
        <v>24331</v>
      </c>
      <c r="H54" s="212">
        <v>14170</v>
      </c>
      <c r="I54" s="212">
        <v>19522</v>
      </c>
      <c r="J54" s="297"/>
      <c r="K54" s="170"/>
    </row>
    <row r="55" spans="1:11" s="199" customFormat="1" ht="12" customHeight="1">
      <c r="A55" s="197"/>
      <c r="B55" s="198"/>
      <c r="C55" s="744" t="s">
        <v>278</v>
      </c>
      <c r="D55" s="301"/>
      <c r="E55" s="212">
        <v>922</v>
      </c>
      <c r="F55" s="212">
        <v>1531</v>
      </c>
      <c r="G55" s="212">
        <v>2097</v>
      </c>
      <c r="H55" s="212">
        <v>1403</v>
      </c>
      <c r="I55" s="212">
        <v>1188</v>
      </c>
      <c r="J55" s="297"/>
      <c r="K55" s="170"/>
    </row>
    <row r="56" spans="1:11" s="199" customFormat="1" ht="12" customHeight="1">
      <c r="A56" s="197"/>
      <c r="B56" s="198"/>
      <c r="C56" s="744" t="s">
        <v>277</v>
      </c>
      <c r="D56" s="301"/>
      <c r="E56" s="192">
        <f>891+6+25</f>
        <v>922</v>
      </c>
      <c r="F56" s="192">
        <f>1465+17+49</f>
        <v>1531</v>
      </c>
      <c r="G56" s="192">
        <f>2051+3+43</f>
        <v>2097</v>
      </c>
      <c r="H56" s="192">
        <f>1372+2+9</f>
        <v>1383</v>
      </c>
      <c r="I56" s="192">
        <f>1187+1</f>
        <v>1188</v>
      </c>
      <c r="J56" s="297"/>
      <c r="K56" s="170"/>
    </row>
    <row r="57" spans="1:11" s="213" customFormat="1" ht="9" customHeight="1">
      <c r="A57" s="215"/>
      <c r="B57" s="216"/>
      <c r="C57" s="585" t="s">
        <v>262</v>
      </c>
      <c r="D57" s="299"/>
      <c r="E57" s="214"/>
      <c r="F57" s="214"/>
      <c r="G57" s="214"/>
      <c r="H57" s="214"/>
      <c r="I57" s="214"/>
      <c r="J57" s="300"/>
      <c r="K57" s="203"/>
    </row>
    <row r="58" spans="1:11" ht="10.5" customHeight="1">
      <c r="A58" s="168"/>
      <c r="B58" s="170"/>
      <c r="C58" s="744" t="s">
        <v>256</v>
      </c>
      <c r="D58" s="171"/>
      <c r="E58" s="212">
        <v>4</v>
      </c>
      <c r="F58" s="212">
        <v>6</v>
      </c>
      <c r="G58" s="212">
        <v>5</v>
      </c>
      <c r="H58" s="212">
        <v>12</v>
      </c>
      <c r="I58" s="212">
        <v>4</v>
      </c>
      <c r="J58" s="297"/>
      <c r="K58" s="170"/>
    </row>
    <row r="59" spans="1:11" s="199" customFormat="1" ht="10.5" customHeight="1">
      <c r="A59" s="197"/>
      <c r="B59" s="198"/>
      <c r="C59" s="744" t="s">
        <v>257</v>
      </c>
      <c r="D59" s="171"/>
      <c r="E59" s="212">
        <v>92</v>
      </c>
      <c r="F59" s="212">
        <v>139</v>
      </c>
      <c r="G59" s="212">
        <v>83</v>
      </c>
      <c r="H59" s="212">
        <v>464</v>
      </c>
      <c r="I59" s="212">
        <v>51</v>
      </c>
      <c r="J59" s="297"/>
      <c r="K59" s="170"/>
    </row>
    <row r="60" spans="1:11" s="199" customFormat="1" ht="12" customHeight="1">
      <c r="A60" s="197"/>
      <c r="B60" s="198"/>
      <c r="C60" s="744" t="s">
        <v>278</v>
      </c>
      <c r="D60" s="301"/>
      <c r="E60" s="212">
        <v>60</v>
      </c>
      <c r="F60" s="212">
        <v>63</v>
      </c>
      <c r="G60" s="212">
        <v>47</v>
      </c>
      <c r="H60" s="212">
        <v>214</v>
      </c>
      <c r="I60" s="212">
        <v>14</v>
      </c>
      <c r="J60" s="297"/>
      <c r="K60" s="170"/>
    </row>
    <row r="61" spans="1:11" s="199" customFormat="1" ht="12" customHeight="1">
      <c r="A61" s="197"/>
      <c r="B61" s="198"/>
      <c r="C61" s="744" t="s">
        <v>277</v>
      </c>
      <c r="D61" s="301"/>
      <c r="E61" s="212">
        <v>60</v>
      </c>
      <c r="F61" s="212">
        <f>51+12</f>
        <v>63</v>
      </c>
      <c r="G61" s="212">
        <v>47</v>
      </c>
      <c r="H61" s="212">
        <v>214</v>
      </c>
      <c r="I61" s="212">
        <v>14</v>
      </c>
      <c r="J61" s="297"/>
      <c r="K61" s="170"/>
    </row>
    <row r="62" spans="1:11" s="213" customFormat="1" ht="9" customHeight="1">
      <c r="A62" s="215"/>
      <c r="B62" s="216"/>
      <c r="C62" s="585" t="s">
        <v>263</v>
      </c>
      <c r="D62" s="299"/>
      <c r="E62" s="214"/>
      <c r="F62" s="214"/>
      <c r="G62" s="214"/>
      <c r="H62" s="214"/>
      <c r="I62" s="214"/>
      <c r="J62" s="300"/>
      <c r="K62" s="203"/>
    </row>
    <row r="63" spans="1:11" ht="10.5" customHeight="1">
      <c r="A63" s="168"/>
      <c r="B63" s="170"/>
      <c r="C63" s="744" t="s">
        <v>256</v>
      </c>
      <c r="D63" s="171"/>
      <c r="E63" s="212">
        <v>7</v>
      </c>
      <c r="F63" s="212">
        <v>8</v>
      </c>
      <c r="G63" s="212">
        <v>22</v>
      </c>
      <c r="H63" s="212">
        <v>10</v>
      </c>
      <c r="I63" s="212">
        <v>4</v>
      </c>
      <c r="J63" s="297"/>
      <c r="K63" s="170"/>
    </row>
    <row r="64" spans="1:11" s="199" customFormat="1" ht="10.5" customHeight="1">
      <c r="A64" s="197"/>
      <c r="B64" s="198"/>
      <c r="C64" s="744" t="s">
        <v>257</v>
      </c>
      <c r="D64" s="171"/>
      <c r="E64" s="212">
        <v>97</v>
      </c>
      <c r="F64" s="212">
        <v>260</v>
      </c>
      <c r="G64" s="212">
        <v>580</v>
      </c>
      <c r="H64" s="212">
        <v>100</v>
      </c>
      <c r="I64" s="212">
        <v>28</v>
      </c>
      <c r="J64" s="297"/>
      <c r="K64" s="170"/>
    </row>
    <row r="65" spans="1:23" s="199" customFormat="1" ht="12" customHeight="1">
      <c r="A65" s="197"/>
      <c r="B65" s="198"/>
      <c r="C65" s="744" t="s">
        <v>278</v>
      </c>
      <c r="D65" s="301"/>
      <c r="E65" s="212">
        <v>46</v>
      </c>
      <c r="F65" s="212">
        <v>43</v>
      </c>
      <c r="G65" s="212">
        <v>157</v>
      </c>
      <c r="H65" s="212">
        <v>57</v>
      </c>
      <c r="I65" s="212">
        <v>24</v>
      </c>
      <c r="J65" s="297"/>
      <c r="K65" s="170"/>
    </row>
    <row r="66" spans="1:23" s="199" customFormat="1" ht="12" customHeight="1">
      <c r="A66" s="197"/>
      <c r="B66" s="198"/>
      <c r="C66" s="744" t="s">
        <v>277</v>
      </c>
      <c r="D66" s="301"/>
      <c r="E66" s="212">
        <f>34+12</f>
        <v>46</v>
      </c>
      <c r="F66" s="212">
        <v>43</v>
      </c>
      <c r="G66" s="212">
        <v>157</v>
      </c>
      <c r="H66" s="212">
        <f>46+11</f>
        <v>57</v>
      </c>
      <c r="I66" s="212">
        <f>22+2</f>
        <v>24</v>
      </c>
      <c r="J66" s="297"/>
      <c r="K66" s="170"/>
    </row>
    <row r="67" spans="1:23" ht="6.75" customHeight="1">
      <c r="A67" s="168"/>
      <c r="B67" s="170"/>
      <c r="C67" s="113"/>
      <c r="D67" s="1473"/>
      <c r="E67" s="1473"/>
      <c r="F67" s="1473"/>
      <c r="G67" s="1473"/>
      <c r="H67" s="743"/>
      <c r="I67" s="743"/>
      <c r="J67" s="297"/>
      <c r="K67" s="178"/>
      <c r="L67" s="193"/>
      <c r="M67" s="1469"/>
      <c r="N67" s="1469"/>
      <c r="O67" s="1469"/>
      <c r="P67" s="691"/>
      <c r="Q67" s="691"/>
      <c r="R67" s="691"/>
      <c r="S67" s="691"/>
      <c r="T67" s="691"/>
      <c r="U67" s="691"/>
      <c r="V67" s="691"/>
      <c r="W67" s="691" t="s">
        <v>72</v>
      </c>
    </row>
    <row r="68" spans="1:23" ht="13.5" customHeight="1">
      <c r="A68" s="168"/>
      <c r="B68" s="170"/>
      <c r="C68" s="302" t="s">
        <v>197</v>
      </c>
      <c r="D68" s="303"/>
      <c r="E68" s="303"/>
      <c r="F68" s="303"/>
      <c r="G68" s="303"/>
      <c r="H68" s="303"/>
      <c r="I68" s="304"/>
      <c r="J68" s="297"/>
      <c r="K68" s="208"/>
      <c r="L68" s="208"/>
      <c r="M68" s="208"/>
      <c r="N68" s="208"/>
      <c r="O68" s="208"/>
      <c r="P68" s="208"/>
      <c r="Q68" s="208"/>
      <c r="R68" s="208"/>
      <c r="S68" s="208"/>
      <c r="T68" s="208"/>
      <c r="U68" s="208"/>
      <c r="V68" s="208"/>
      <c r="W68" s="208"/>
    </row>
    <row r="69" spans="1:23" ht="3.75" customHeight="1">
      <c r="A69" s="168"/>
      <c r="B69" s="170"/>
      <c r="C69" s="210"/>
      <c r="D69" s="209"/>
      <c r="E69" s="208"/>
      <c r="F69" s="208"/>
      <c r="G69" s="208"/>
      <c r="H69" s="208"/>
      <c r="I69" s="208"/>
      <c r="J69" s="297"/>
      <c r="K69" s="208"/>
      <c r="L69" s="208"/>
      <c r="M69" s="208"/>
      <c r="N69" s="208"/>
      <c r="O69" s="208"/>
      <c r="P69" s="208"/>
      <c r="Q69" s="208"/>
      <c r="R69" s="208"/>
      <c r="S69" s="208"/>
      <c r="T69" s="208"/>
      <c r="U69" s="208"/>
      <c r="V69" s="208"/>
      <c r="W69" s="208"/>
    </row>
    <row r="70" spans="1:23" ht="12.75" customHeight="1">
      <c r="A70" s="168"/>
      <c r="B70" s="170"/>
      <c r="C70" s="1470" t="s">
        <v>169</v>
      </c>
      <c r="D70" s="1471"/>
      <c r="E70" s="112">
        <v>2008</v>
      </c>
      <c r="F70" s="112">
        <v>2009</v>
      </c>
      <c r="G70" s="112">
        <v>2010</v>
      </c>
      <c r="H70" s="112">
        <v>2011</v>
      </c>
      <c r="I70" s="112">
        <v>2012</v>
      </c>
      <c r="J70" s="297"/>
      <c r="K70" s="170"/>
      <c r="L70" s="549"/>
      <c r="M70" s="549"/>
      <c r="N70" s="549"/>
      <c r="O70" s="549"/>
      <c r="P70" s="549"/>
      <c r="Q70" s="549"/>
      <c r="R70" s="549"/>
      <c r="S70" s="549"/>
      <c r="T70" s="549"/>
      <c r="U70" s="549"/>
      <c r="V70" s="549"/>
      <c r="W70" s="549"/>
    </row>
    <row r="71" spans="1:23" ht="11.25" customHeight="1">
      <c r="A71" s="168"/>
      <c r="B71" s="170"/>
      <c r="C71" s="744" t="s">
        <v>256</v>
      </c>
      <c r="D71" s="744"/>
      <c r="E71" s="191">
        <v>231</v>
      </c>
      <c r="F71" s="191">
        <v>379</v>
      </c>
      <c r="G71" s="191">
        <v>294</v>
      </c>
      <c r="H71" s="191">
        <v>641</v>
      </c>
      <c r="I71" s="191">
        <v>1129</v>
      </c>
      <c r="J71" s="297"/>
      <c r="K71" s="170"/>
      <c r="L71" s="549"/>
      <c r="M71" s="549"/>
      <c r="N71" s="549"/>
      <c r="O71" s="549"/>
      <c r="P71" s="549"/>
      <c r="Q71" s="549"/>
      <c r="R71" s="549"/>
      <c r="S71" s="549"/>
      <c r="T71" s="549"/>
      <c r="U71" s="549"/>
      <c r="V71" s="549"/>
      <c r="W71" s="549"/>
    </row>
    <row r="72" spans="1:23" ht="10.5" customHeight="1">
      <c r="A72" s="168"/>
      <c r="B72" s="170"/>
      <c r="C72" s="744" t="s">
        <v>257</v>
      </c>
      <c r="D72" s="744"/>
      <c r="E72" s="191">
        <v>15312</v>
      </c>
      <c r="F72" s="191">
        <v>37591</v>
      </c>
      <c r="G72" s="191">
        <v>22480</v>
      </c>
      <c r="H72" s="191">
        <v>34777</v>
      </c>
      <c r="I72" s="191">
        <v>82555</v>
      </c>
      <c r="J72" s="297"/>
      <c r="K72" s="170"/>
    </row>
    <row r="73" spans="1:23" ht="12" customHeight="1">
      <c r="A73" s="168"/>
      <c r="B73" s="170"/>
      <c r="C73" s="744" t="s">
        <v>278</v>
      </c>
      <c r="D73" s="301"/>
      <c r="E73" s="191">
        <v>3743</v>
      </c>
      <c r="F73" s="191">
        <v>5814</v>
      </c>
      <c r="G73" s="191">
        <v>3729</v>
      </c>
      <c r="H73" s="191">
        <v>6922</v>
      </c>
      <c r="I73" s="191">
        <v>11183</v>
      </c>
      <c r="J73" s="297"/>
      <c r="K73" s="170"/>
    </row>
    <row r="74" spans="1:23" ht="12" customHeight="1">
      <c r="A74" s="168"/>
      <c r="B74" s="170"/>
      <c r="C74" s="744" t="s">
        <v>277</v>
      </c>
      <c r="D74" s="301"/>
      <c r="E74" s="191">
        <f t="shared" ref="E74:I74" si="0">SUM(E75:E77)</f>
        <v>3745</v>
      </c>
      <c r="F74" s="191">
        <f t="shared" si="0"/>
        <v>5779</v>
      </c>
      <c r="G74" s="191">
        <f t="shared" si="0"/>
        <v>3729</v>
      </c>
      <c r="H74" s="191">
        <f t="shared" si="0"/>
        <v>6923</v>
      </c>
      <c r="I74" s="191">
        <f t="shared" si="0"/>
        <v>11176</v>
      </c>
      <c r="J74" s="297"/>
      <c r="K74" s="170"/>
    </row>
    <row r="75" spans="1:23" ht="10.5" customHeight="1">
      <c r="A75" s="168"/>
      <c r="B75" s="170"/>
      <c r="C75" s="113"/>
      <c r="D75" s="201" t="s">
        <v>264</v>
      </c>
      <c r="E75" s="192">
        <v>3538</v>
      </c>
      <c r="F75" s="192">
        <v>5522</v>
      </c>
      <c r="G75" s="192">
        <v>3462</v>
      </c>
      <c r="H75" s="192">
        <v>6526</v>
      </c>
      <c r="I75" s="192">
        <v>10488</v>
      </c>
      <c r="J75" s="297"/>
      <c r="K75" s="170"/>
    </row>
    <row r="76" spans="1:23" ht="10.5" customHeight="1">
      <c r="A76" s="168"/>
      <c r="B76" s="170"/>
      <c r="C76" s="113"/>
      <c r="D76" s="201" t="s">
        <v>265</v>
      </c>
      <c r="E76" s="192">
        <v>167</v>
      </c>
      <c r="F76" s="192">
        <v>208</v>
      </c>
      <c r="G76" s="192">
        <v>73</v>
      </c>
      <c r="H76" s="192">
        <v>224</v>
      </c>
      <c r="I76" s="192">
        <v>104</v>
      </c>
      <c r="J76" s="297"/>
      <c r="K76" s="170"/>
    </row>
    <row r="77" spans="1:23" ht="10.5" customHeight="1">
      <c r="A77" s="168"/>
      <c r="B77" s="170"/>
      <c r="C77" s="113"/>
      <c r="D77" s="201" t="s">
        <v>266</v>
      </c>
      <c r="E77" s="192">
        <v>40</v>
      </c>
      <c r="F77" s="192">
        <v>49</v>
      </c>
      <c r="G77" s="192">
        <v>194</v>
      </c>
      <c r="H77" s="192">
        <v>173</v>
      </c>
      <c r="I77" s="192">
        <v>584</v>
      </c>
      <c r="J77" s="297"/>
      <c r="K77" s="170"/>
    </row>
    <row r="78" spans="1:23" s="204" customFormat="1" ht="9.75" customHeight="1">
      <c r="A78" s="202"/>
      <c r="B78" s="203"/>
      <c r="C78" s="1466" t="s">
        <v>267</v>
      </c>
      <c r="D78" s="1467"/>
      <c r="E78" s="1467"/>
      <c r="F78" s="1467"/>
      <c r="G78" s="1467"/>
      <c r="H78" s="1467"/>
      <c r="I78" s="1467"/>
      <c r="J78" s="297"/>
      <c r="K78" s="203"/>
      <c r="L78" s="751"/>
    </row>
    <row r="79" spans="1:23" ht="12" customHeight="1">
      <c r="A79" s="168"/>
      <c r="B79" s="170"/>
      <c r="C79" s="200" t="s">
        <v>465</v>
      </c>
      <c r="D79" s="744"/>
      <c r="E79" s="305" t="s">
        <v>108</v>
      </c>
      <c r="F79" s="745"/>
      <c r="G79" s="745"/>
      <c r="H79" s="207"/>
      <c r="I79" s="207"/>
      <c r="J79" s="297"/>
      <c r="K79" s="170"/>
      <c r="L79" s="750"/>
    </row>
    <row r="80" spans="1:23" ht="17.25" customHeight="1">
      <c r="A80" s="168"/>
      <c r="B80" s="170"/>
      <c r="C80" s="1468" t="s">
        <v>419</v>
      </c>
      <c r="D80" s="1468"/>
      <c r="E80" s="1468"/>
      <c r="F80" s="1468"/>
      <c r="G80" s="1468"/>
      <c r="H80" s="1468"/>
      <c r="I80" s="1468"/>
      <c r="J80" s="297"/>
      <c r="K80" s="170"/>
      <c r="L80" s="750"/>
    </row>
    <row r="81" spans="1:12" ht="13.5" customHeight="1">
      <c r="A81" s="168"/>
      <c r="B81" s="170"/>
      <c r="C81" s="549"/>
      <c r="D81" s="170"/>
      <c r="E81" s="223"/>
      <c r="F81" s="1411">
        <v>41640</v>
      </c>
      <c r="G81" s="1411"/>
      <c r="H81" s="1411"/>
      <c r="I81" s="1411"/>
      <c r="J81" s="491">
        <v>9</v>
      </c>
      <c r="K81" s="170"/>
      <c r="L81" s="750"/>
    </row>
    <row r="82" spans="1:12" ht="15" customHeight="1">
      <c r="B82" s="549"/>
    </row>
    <row r="83" spans="1:12">
      <c r="B83" s="549"/>
      <c r="D83" s="169" t="s">
        <v>34</v>
      </c>
    </row>
    <row r="84" spans="1:12">
      <c r="B84" s="549"/>
    </row>
    <row r="85" spans="1:12">
      <c r="B85" s="549"/>
    </row>
    <row r="86" spans="1:12">
      <c r="B86" s="549"/>
    </row>
    <row r="87" spans="1:12">
      <c r="B87" s="549"/>
    </row>
    <row r="92" spans="1:12" ht="8.25" customHeight="1"/>
    <row r="94" spans="1:12" ht="9" customHeight="1">
      <c r="J94" s="187"/>
    </row>
    <row r="95" spans="1:12" ht="8.25" customHeight="1">
      <c r="J95" s="742"/>
    </row>
    <row r="96" spans="1:12" ht="9.75" customHeight="1"/>
  </sheetData>
  <mergeCells count="12">
    <mergeCell ref="H6:I6"/>
    <mergeCell ref="C7:D7"/>
    <mergeCell ref="C33:D33"/>
    <mergeCell ref="D67:G67"/>
    <mergeCell ref="B1:D1"/>
    <mergeCell ref="C5:D6"/>
    <mergeCell ref="E6:G6"/>
    <mergeCell ref="C78:I78"/>
    <mergeCell ref="C80:I80"/>
    <mergeCell ref="F81:I81"/>
    <mergeCell ref="M67:O67"/>
    <mergeCell ref="C70:D7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AI91"/>
  <sheetViews>
    <sheetView showRuler="0" zoomScaleNormal="100" workbookViewId="0"/>
  </sheetViews>
  <sheetFormatPr defaultRowHeight="12.75"/>
  <cols>
    <col min="1" max="1" width="1" style="126" customWidth="1"/>
    <col min="2" max="2" width="2.5703125" style="126" customWidth="1"/>
    <col min="3" max="3" width="1" style="126" customWidth="1"/>
    <col min="4" max="4" width="28.42578125" style="126" customWidth="1"/>
    <col min="5" max="17" width="5" style="126" customWidth="1"/>
    <col min="18" max="18" width="2.5703125" style="126" customWidth="1"/>
    <col min="19" max="19" width="1" style="126" customWidth="1"/>
    <col min="20" max="21" width="9.140625" style="126"/>
    <col min="22" max="22" width="17.85546875" style="126" customWidth="1"/>
    <col min="23" max="16384" width="9.140625" style="126"/>
  </cols>
  <sheetData>
    <row r="1" spans="1:19" ht="13.5" customHeight="1">
      <c r="A1" s="4"/>
      <c r="B1" s="8"/>
      <c r="C1" s="8"/>
      <c r="D1" s="1476" t="s">
        <v>387</v>
      </c>
      <c r="E1" s="1476"/>
      <c r="F1" s="1476"/>
      <c r="G1" s="1476"/>
      <c r="H1" s="1476"/>
      <c r="I1" s="1476"/>
      <c r="J1" s="1476"/>
      <c r="K1" s="1476"/>
      <c r="L1" s="1476"/>
      <c r="M1" s="1476"/>
      <c r="N1" s="1476"/>
      <c r="O1" s="1476"/>
      <c r="P1" s="1476"/>
      <c r="Q1" s="1476"/>
      <c r="R1" s="1476"/>
      <c r="S1" s="4"/>
    </row>
    <row r="2" spans="1:19" ht="6" customHeight="1">
      <c r="A2" s="4"/>
      <c r="B2" s="1477"/>
      <c r="C2" s="1478"/>
      <c r="D2" s="1479"/>
      <c r="E2" s="8"/>
      <c r="F2" s="8"/>
      <c r="G2" s="8"/>
      <c r="H2" s="8"/>
      <c r="I2" s="8"/>
      <c r="J2" s="8"/>
      <c r="K2" s="8"/>
      <c r="L2" s="8"/>
      <c r="M2" s="8"/>
      <c r="N2" s="8"/>
      <c r="O2" s="8"/>
      <c r="P2" s="8"/>
      <c r="Q2" s="8"/>
      <c r="R2" s="8"/>
      <c r="S2" s="4"/>
    </row>
    <row r="3" spans="1:19" ht="13.5" customHeight="1" thickBot="1">
      <c r="A3" s="4"/>
      <c r="B3" s="290"/>
      <c r="C3" s="8"/>
      <c r="D3" s="8"/>
      <c r="E3" s="767"/>
      <c r="F3" s="767"/>
      <c r="G3" s="767"/>
      <c r="H3" s="767"/>
      <c r="I3" s="658"/>
      <c r="J3" s="767"/>
      <c r="K3" s="767"/>
      <c r="L3" s="767"/>
      <c r="M3" s="767"/>
      <c r="N3" s="767"/>
      <c r="O3" s="767"/>
      <c r="P3" s="767"/>
      <c r="Q3" s="767" t="s">
        <v>75</v>
      </c>
      <c r="R3" s="8"/>
      <c r="S3" s="4"/>
    </row>
    <row r="4" spans="1:19" s="12" customFormat="1" ht="13.5" customHeight="1" thickBot="1">
      <c r="A4" s="11"/>
      <c r="B4" s="289"/>
      <c r="C4" s="487" t="s">
        <v>232</v>
      </c>
      <c r="D4" s="659"/>
      <c r="E4" s="659"/>
      <c r="F4" s="659"/>
      <c r="G4" s="659"/>
      <c r="H4" s="659"/>
      <c r="I4" s="659"/>
      <c r="J4" s="659"/>
      <c r="K4" s="659"/>
      <c r="L4" s="659"/>
      <c r="M4" s="659"/>
      <c r="N4" s="659"/>
      <c r="O4" s="659"/>
      <c r="P4" s="659"/>
      <c r="Q4" s="660"/>
      <c r="R4" s="8"/>
      <c r="S4" s="11"/>
    </row>
    <row r="5" spans="1:19" ht="4.5" customHeight="1">
      <c r="A5" s="4"/>
      <c r="B5" s="290"/>
      <c r="C5" s="1480" t="s">
        <v>80</v>
      </c>
      <c r="D5" s="1480"/>
      <c r="E5" s="1481"/>
      <c r="F5" s="1481"/>
      <c r="G5" s="1481"/>
      <c r="H5" s="1481"/>
      <c r="I5" s="1481"/>
      <c r="J5" s="1481"/>
      <c r="K5" s="1481"/>
      <c r="L5" s="1481"/>
      <c r="M5" s="1481"/>
      <c r="N5" s="1481"/>
      <c r="O5" s="771"/>
      <c r="P5" s="771"/>
      <c r="Q5" s="771"/>
      <c r="R5" s="8"/>
      <c r="S5" s="4"/>
    </row>
    <row r="6" spans="1:19" ht="12" customHeight="1">
      <c r="A6" s="4"/>
      <c r="B6" s="290"/>
      <c r="C6" s="1480"/>
      <c r="D6" s="1480"/>
      <c r="E6" s="1308" t="str">
        <f>+'11desemprego_IEFP'!E6:F6</f>
        <v>2012</v>
      </c>
      <c r="F6" s="1482" t="str">
        <f>+'11desemprego_IEFP'!F6</f>
        <v>2013</v>
      </c>
      <c r="G6" s="1482"/>
      <c r="H6" s="1482"/>
      <c r="I6" s="1482"/>
      <c r="J6" s="1482"/>
      <c r="K6" s="1482"/>
      <c r="L6" s="1482"/>
      <c r="M6" s="1482"/>
      <c r="N6" s="1482"/>
      <c r="O6" s="1482"/>
      <c r="P6" s="1482"/>
      <c r="Q6" s="1482"/>
      <c r="R6" s="8"/>
      <c r="S6" s="4"/>
    </row>
    <row r="7" spans="1:19">
      <c r="A7" s="4"/>
      <c r="B7" s="290"/>
      <c r="C7" s="774"/>
      <c r="D7" s="774"/>
      <c r="E7" s="768" t="s">
        <v>96</v>
      </c>
      <c r="F7" s="894" t="s">
        <v>95</v>
      </c>
      <c r="G7" s="894" t="s">
        <v>106</v>
      </c>
      <c r="H7" s="894" t="s">
        <v>105</v>
      </c>
      <c r="I7" s="894" t="s">
        <v>104</v>
      </c>
      <c r="J7" s="894" t="s">
        <v>103</v>
      </c>
      <c r="K7" s="894" t="s">
        <v>102</v>
      </c>
      <c r="L7" s="894" t="s">
        <v>101</v>
      </c>
      <c r="M7" s="894" t="s">
        <v>100</v>
      </c>
      <c r="N7" s="894" t="s">
        <v>99</v>
      </c>
      <c r="O7" s="894" t="s">
        <v>98</v>
      </c>
      <c r="P7" s="894" t="s">
        <v>97</v>
      </c>
      <c r="Q7" s="894" t="s">
        <v>96</v>
      </c>
      <c r="R7" s="771"/>
      <c r="S7" s="4"/>
    </row>
    <row r="8" spans="1:19" s="645" customFormat="1" ht="15" customHeight="1">
      <c r="A8" s="125"/>
      <c r="B8" s="291"/>
      <c r="C8" s="1483" t="s">
        <v>70</v>
      </c>
      <c r="D8" s="1483"/>
      <c r="E8" s="661">
        <v>54196</v>
      </c>
      <c r="F8" s="662">
        <v>74521</v>
      </c>
      <c r="G8" s="662">
        <v>57112</v>
      </c>
      <c r="H8" s="662">
        <v>63494</v>
      </c>
      <c r="I8" s="662">
        <v>57992</v>
      </c>
      <c r="J8" s="662">
        <v>54566</v>
      </c>
      <c r="K8" s="662">
        <v>52587</v>
      </c>
      <c r="L8" s="662">
        <v>62949</v>
      </c>
      <c r="M8" s="662">
        <v>58060</v>
      </c>
      <c r="N8" s="662">
        <v>80176</v>
      </c>
      <c r="O8" s="662">
        <v>79291</v>
      </c>
      <c r="P8" s="662">
        <v>68415</v>
      </c>
      <c r="Q8" s="662">
        <v>57803</v>
      </c>
      <c r="R8" s="646"/>
      <c r="S8" s="125"/>
    </row>
    <row r="9" spans="1:19" s="656" customFormat="1" ht="11.25" customHeight="1">
      <c r="A9" s="663"/>
      <c r="B9" s="664"/>
      <c r="C9" s="665"/>
      <c r="D9" s="570" t="s">
        <v>206</v>
      </c>
      <c r="E9" s="188">
        <v>18619</v>
      </c>
      <c r="F9" s="205">
        <v>24870</v>
      </c>
      <c r="G9" s="205">
        <v>19826</v>
      </c>
      <c r="H9" s="205">
        <v>21755</v>
      </c>
      <c r="I9" s="205">
        <v>20089</v>
      </c>
      <c r="J9" s="205">
        <v>18938</v>
      </c>
      <c r="K9" s="205">
        <v>18621</v>
      </c>
      <c r="L9" s="205">
        <v>22412</v>
      </c>
      <c r="M9" s="205">
        <v>20624</v>
      </c>
      <c r="N9" s="205">
        <v>28484</v>
      </c>
      <c r="O9" s="205">
        <v>26088</v>
      </c>
      <c r="P9" s="205">
        <v>22018</v>
      </c>
      <c r="Q9" s="205">
        <v>19864</v>
      </c>
      <c r="R9" s="666"/>
      <c r="S9" s="663"/>
    </row>
    <row r="10" spans="1:19" s="656" customFormat="1" ht="11.25" customHeight="1">
      <c r="A10" s="663"/>
      <c r="B10" s="664"/>
      <c r="C10" s="665"/>
      <c r="D10" s="570" t="s">
        <v>207</v>
      </c>
      <c r="E10" s="188">
        <v>11060</v>
      </c>
      <c r="F10" s="205">
        <v>15261</v>
      </c>
      <c r="G10" s="205">
        <v>11427</v>
      </c>
      <c r="H10" s="205">
        <v>12806</v>
      </c>
      <c r="I10" s="205">
        <v>11786</v>
      </c>
      <c r="J10" s="205">
        <v>10703</v>
      </c>
      <c r="K10" s="205">
        <v>10856</v>
      </c>
      <c r="L10" s="205">
        <v>12953</v>
      </c>
      <c r="M10" s="205">
        <v>12448</v>
      </c>
      <c r="N10" s="205">
        <v>16881</v>
      </c>
      <c r="O10" s="205">
        <v>15948</v>
      </c>
      <c r="P10" s="205">
        <v>12953</v>
      </c>
      <c r="Q10" s="205">
        <v>12077</v>
      </c>
      <c r="R10" s="666"/>
      <c r="S10" s="663"/>
    </row>
    <row r="11" spans="1:19" s="656" customFormat="1" ht="11.25" customHeight="1">
      <c r="A11" s="663"/>
      <c r="B11" s="664"/>
      <c r="C11" s="665"/>
      <c r="D11" s="570" t="s">
        <v>208</v>
      </c>
      <c r="E11" s="188">
        <v>13473</v>
      </c>
      <c r="F11" s="205">
        <v>19689</v>
      </c>
      <c r="G11" s="205">
        <v>15297</v>
      </c>
      <c r="H11" s="205">
        <v>18142</v>
      </c>
      <c r="I11" s="205">
        <v>15768</v>
      </c>
      <c r="J11" s="205">
        <v>15302</v>
      </c>
      <c r="K11" s="205">
        <v>13908</v>
      </c>
      <c r="L11" s="205">
        <v>16221</v>
      </c>
      <c r="M11" s="205">
        <v>15122</v>
      </c>
      <c r="N11" s="205">
        <v>20413</v>
      </c>
      <c r="O11" s="205">
        <v>19715</v>
      </c>
      <c r="P11" s="205">
        <v>16199</v>
      </c>
      <c r="Q11" s="205">
        <v>14526</v>
      </c>
      <c r="R11" s="666"/>
      <c r="S11" s="663"/>
    </row>
    <row r="12" spans="1:19" s="656" customFormat="1" ht="11.25" customHeight="1">
      <c r="A12" s="663"/>
      <c r="B12" s="664"/>
      <c r="C12" s="665"/>
      <c r="D12" s="570" t="s">
        <v>209</v>
      </c>
      <c r="E12" s="188">
        <v>4687</v>
      </c>
      <c r="F12" s="205">
        <v>6583</v>
      </c>
      <c r="G12" s="205">
        <v>4794</v>
      </c>
      <c r="H12" s="205">
        <v>5181</v>
      </c>
      <c r="I12" s="205">
        <v>4676</v>
      </c>
      <c r="J12" s="205">
        <v>4358</v>
      </c>
      <c r="K12" s="205">
        <v>4315</v>
      </c>
      <c r="L12" s="205">
        <v>5762</v>
      </c>
      <c r="M12" s="205">
        <v>5134</v>
      </c>
      <c r="N12" s="205">
        <v>6346</v>
      </c>
      <c r="O12" s="205">
        <v>7398</v>
      </c>
      <c r="P12" s="205">
        <v>5299</v>
      </c>
      <c r="Q12" s="205">
        <v>4735</v>
      </c>
      <c r="R12" s="666"/>
      <c r="S12" s="663"/>
    </row>
    <row r="13" spans="1:19" s="656" customFormat="1" ht="11.25" customHeight="1">
      <c r="A13" s="663"/>
      <c r="B13" s="664"/>
      <c r="C13" s="665"/>
      <c r="D13" s="570" t="s">
        <v>210</v>
      </c>
      <c r="E13" s="188">
        <v>4198</v>
      </c>
      <c r="F13" s="205">
        <v>4718</v>
      </c>
      <c r="G13" s="205">
        <v>3284</v>
      </c>
      <c r="H13" s="205">
        <v>3137</v>
      </c>
      <c r="I13" s="205">
        <v>3118</v>
      </c>
      <c r="J13" s="205">
        <v>2840</v>
      </c>
      <c r="K13" s="205">
        <v>2535</v>
      </c>
      <c r="L13" s="205">
        <v>2959</v>
      </c>
      <c r="M13" s="205">
        <v>2358</v>
      </c>
      <c r="N13" s="205">
        <v>4402</v>
      </c>
      <c r="O13" s="205">
        <v>6019</v>
      </c>
      <c r="P13" s="205">
        <v>8431</v>
      </c>
      <c r="Q13" s="205">
        <v>4245</v>
      </c>
      <c r="R13" s="666"/>
      <c r="S13" s="663"/>
    </row>
    <row r="14" spans="1:19" s="656" customFormat="1" ht="11.25" customHeight="1">
      <c r="A14" s="663"/>
      <c r="B14" s="664"/>
      <c r="C14" s="665"/>
      <c r="D14" s="570" t="s">
        <v>143</v>
      </c>
      <c r="E14" s="188">
        <v>1172</v>
      </c>
      <c r="F14" s="205">
        <v>1816</v>
      </c>
      <c r="G14" s="205">
        <v>1273</v>
      </c>
      <c r="H14" s="205">
        <v>1330</v>
      </c>
      <c r="I14" s="205">
        <v>1432</v>
      </c>
      <c r="J14" s="205">
        <v>1330</v>
      </c>
      <c r="K14" s="205">
        <v>1366</v>
      </c>
      <c r="L14" s="205">
        <v>1350</v>
      </c>
      <c r="M14" s="205">
        <v>1260</v>
      </c>
      <c r="N14" s="205">
        <v>2004</v>
      </c>
      <c r="O14" s="205">
        <v>2477</v>
      </c>
      <c r="P14" s="205">
        <v>1973</v>
      </c>
      <c r="Q14" s="205">
        <v>1317</v>
      </c>
      <c r="R14" s="666"/>
      <c r="S14" s="663"/>
    </row>
    <row r="15" spans="1:19" s="656" customFormat="1" ht="11.25" customHeight="1">
      <c r="A15" s="663"/>
      <c r="B15" s="664"/>
      <c r="C15" s="665"/>
      <c r="D15" s="570" t="s">
        <v>144</v>
      </c>
      <c r="E15" s="188">
        <v>987</v>
      </c>
      <c r="F15" s="205">
        <v>1584</v>
      </c>
      <c r="G15" s="205">
        <v>1211</v>
      </c>
      <c r="H15" s="205">
        <v>1143</v>
      </c>
      <c r="I15" s="205">
        <v>1123</v>
      </c>
      <c r="J15" s="205">
        <v>1095</v>
      </c>
      <c r="K15" s="205">
        <v>986</v>
      </c>
      <c r="L15" s="205">
        <v>1292</v>
      </c>
      <c r="M15" s="205">
        <v>1114</v>
      </c>
      <c r="N15" s="205">
        <v>1646</v>
      </c>
      <c r="O15" s="205">
        <v>1646</v>
      </c>
      <c r="P15" s="205">
        <v>1542</v>
      </c>
      <c r="Q15" s="205">
        <v>1039</v>
      </c>
      <c r="R15" s="666"/>
      <c r="S15" s="663"/>
    </row>
    <row r="16" spans="1:19" s="672" customFormat="1" ht="15" customHeight="1">
      <c r="A16" s="667"/>
      <c r="B16" s="668"/>
      <c r="C16" s="1483" t="s">
        <v>348</v>
      </c>
      <c r="D16" s="1483"/>
      <c r="E16" s="669"/>
      <c r="F16" s="670"/>
      <c r="G16" s="670"/>
      <c r="H16" s="670"/>
      <c r="I16" s="670"/>
      <c r="J16" s="670"/>
      <c r="K16" s="670"/>
      <c r="L16" s="670"/>
      <c r="M16" s="670"/>
      <c r="N16" s="670"/>
      <c r="O16" s="670"/>
      <c r="P16" s="670"/>
      <c r="Q16" s="670"/>
      <c r="R16" s="671"/>
      <c r="S16" s="667"/>
    </row>
    <row r="17" spans="1:35" s="656" customFormat="1" ht="12" customHeight="1">
      <c r="A17" s="663"/>
      <c r="B17" s="664"/>
      <c r="C17" s="665"/>
      <c r="D17" s="127" t="s">
        <v>582</v>
      </c>
      <c r="E17" s="205">
        <v>7836</v>
      </c>
      <c r="F17" s="205">
        <v>10736</v>
      </c>
      <c r="G17" s="205">
        <v>8224</v>
      </c>
      <c r="H17" s="205">
        <v>9318</v>
      </c>
      <c r="I17" s="205">
        <v>8300</v>
      </c>
      <c r="J17" s="205">
        <v>7720</v>
      </c>
      <c r="K17" s="205">
        <v>9712</v>
      </c>
      <c r="L17" s="205">
        <v>8907</v>
      </c>
      <c r="M17" s="205">
        <v>7546</v>
      </c>
      <c r="N17" s="205">
        <v>10600</v>
      </c>
      <c r="O17" s="205">
        <v>12438</v>
      </c>
      <c r="P17" s="205">
        <v>11777</v>
      </c>
      <c r="Q17" s="205">
        <v>9257</v>
      </c>
      <c r="R17" s="666"/>
      <c r="S17" s="663"/>
      <c r="U17" s="672"/>
      <c r="V17" s="672"/>
      <c r="W17" s="672"/>
      <c r="X17" s="672"/>
      <c r="Y17" s="672"/>
      <c r="Z17" s="672"/>
      <c r="AA17" s="672"/>
      <c r="AB17" s="672"/>
      <c r="AC17" s="672"/>
      <c r="AD17" s="672"/>
    </row>
    <row r="18" spans="1:35" s="656" customFormat="1" ht="12" customHeight="1">
      <c r="A18" s="663"/>
      <c r="B18" s="664"/>
      <c r="C18" s="665"/>
      <c r="D18" s="127" t="s">
        <v>583</v>
      </c>
      <c r="E18" s="205">
        <v>5895</v>
      </c>
      <c r="F18" s="205">
        <v>7267</v>
      </c>
      <c r="G18" s="205">
        <v>5383</v>
      </c>
      <c r="H18" s="205">
        <v>5742</v>
      </c>
      <c r="I18" s="205">
        <v>4833</v>
      </c>
      <c r="J18" s="205">
        <v>4704</v>
      </c>
      <c r="K18" s="205">
        <v>3797</v>
      </c>
      <c r="L18" s="205">
        <v>4438</v>
      </c>
      <c r="M18" s="205">
        <v>4067</v>
      </c>
      <c r="N18" s="205">
        <v>4338</v>
      </c>
      <c r="O18" s="205">
        <v>5203</v>
      </c>
      <c r="P18" s="205">
        <v>4877</v>
      </c>
      <c r="Q18" s="205">
        <v>5490</v>
      </c>
      <c r="R18" s="666"/>
      <c r="S18" s="663"/>
      <c r="U18" s="672"/>
      <c r="V18" s="672"/>
      <c r="W18" s="672"/>
      <c r="X18" s="672"/>
      <c r="Y18" s="672"/>
      <c r="Z18" s="672"/>
      <c r="AA18" s="672"/>
      <c r="AB18" s="672"/>
      <c r="AC18" s="672"/>
      <c r="AD18" s="672"/>
    </row>
    <row r="19" spans="1:35" s="656" customFormat="1" ht="12" customHeight="1">
      <c r="A19" s="663"/>
      <c r="B19" s="664"/>
      <c r="C19" s="665"/>
      <c r="D19" s="127" t="s">
        <v>584</v>
      </c>
      <c r="E19" s="205">
        <v>4761</v>
      </c>
      <c r="F19" s="205">
        <v>6799</v>
      </c>
      <c r="G19" s="205">
        <v>5669</v>
      </c>
      <c r="H19" s="205">
        <v>7337</v>
      </c>
      <c r="I19" s="205">
        <v>5775</v>
      </c>
      <c r="J19" s="205">
        <v>5343</v>
      </c>
      <c r="K19" s="205">
        <v>4801</v>
      </c>
      <c r="L19" s="205">
        <v>5200</v>
      </c>
      <c r="M19" s="205">
        <v>4312</v>
      </c>
      <c r="N19" s="205">
        <v>5883</v>
      </c>
      <c r="O19" s="205">
        <v>7928</v>
      </c>
      <c r="P19" s="205">
        <v>7415</v>
      </c>
      <c r="Q19" s="205">
        <v>4959</v>
      </c>
      <c r="R19" s="666"/>
      <c r="S19" s="663"/>
      <c r="U19" s="672"/>
      <c r="V19" s="672"/>
      <c r="W19" s="672"/>
      <c r="X19" s="672"/>
      <c r="Y19" s="672"/>
      <c r="Z19" s="672"/>
      <c r="AA19" s="672"/>
      <c r="AB19" s="672"/>
      <c r="AC19" s="672"/>
      <c r="AD19" s="672"/>
    </row>
    <row r="20" spans="1:35" s="656" customFormat="1" ht="12" customHeight="1">
      <c r="A20" s="663"/>
      <c r="B20" s="664"/>
      <c r="C20" s="665"/>
      <c r="D20" s="127" t="s">
        <v>585</v>
      </c>
      <c r="E20" s="205">
        <v>4416</v>
      </c>
      <c r="F20" s="205">
        <v>5500</v>
      </c>
      <c r="G20" s="205">
        <v>4572</v>
      </c>
      <c r="H20" s="205">
        <v>5824</v>
      </c>
      <c r="I20" s="205">
        <v>4621</v>
      </c>
      <c r="J20" s="205">
        <v>4225</v>
      </c>
      <c r="K20" s="205">
        <v>3627</v>
      </c>
      <c r="L20" s="205">
        <v>4029</v>
      </c>
      <c r="M20" s="205">
        <v>4017</v>
      </c>
      <c r="N20" s="205">
        <v>4676</v>
      </c>
      <c r="O20" s="205">
        <v>5530</v>
      </c>
      <c r="P20" s="205">
        <v>4742</v>
      </c>
      <c r="Q20" s="205">
        <v>4449</v>
      </c>
      <c r="R20" s="666"/>
      <c r="S20" s="663"/>
      <c r="U20" s="672"/>
      <c r="V20" s="672"/>
      <c r="W20" s="672"/>
      <c r="X20" s="672"/>
      <c r="Y20" s="672"/>
      <c r="Z20" s="672"/>
      <c r="AA20" s="672"/>
      <c r="AB20" s="672"/>
      <c r="AC20" s="672"/>
      <c r="AD20" s="672"/>
    </row>
    <row r="21" spans="1:35" s="656" customFormat="1" ht="11.25" customHeight="1">
      <c r="A21" s="663"/>
      <c r="B21" s="664"/>
      <c r="C21" s="665"/>
      <c r="D21" s="127" t="s">
        <v>586</v>
      </c>
      <c r="E21" s="205">
        <v>4531</v>
      </c>
      <c r="F21" s="205">
        <v>6513</v>
      </c>
      <c r="G21" s="205">
        <v>4472</v>
      </c>
      <c r="H21" s="205">
        <v>4680</v>
      </c>
      <c r="I21" s="205">
        <v>4869</v>
      </c>
      <c r="J21" s="205">
        <v>4653</v>
      </c>
      <c r="K21" s="205">
        <v>3969</v>
      </c>
      <c r="L21" s="205">
        <v>5026</v>
      </c>
      <c r="M21" s="205">
        <v>4335</v>
      </c>
      <c r="N21" s="205">
        <v>5617</v>
      </c>
      <c r="O21" s="205">
        <v>6265</v>
      </c>
      <c r="P21" s="205">
        <v>5125</v>
      </c>
      <c r="Q21" s="205">
        <v>4356</v>
      </c>
      <c r="R21" s="666"/>
      <c r="S21" s="663"/>
      <c r="U21" s="672"/>
      <c r="V21" s="672"/>
      <c r="W21" s="672"/>
      <c r="X21" s="672"/>
      <c r="Y21" s="672"/>
      <c r="Z21" s="672"/>
      <c r="AA21" s="672"/>
      <c r="AB21" s="672"/>
      <c r="AC21" s="672"/>
      <c r="AD21" s="672"/>
    </row>
    <row r="22" spans="1:35" s="656" customFormat="1" ht="15" customHeight="1">
      <c r="A22" s="663"/>
      <c r="B22" s="664"/>
      <c r="C22" s="1483" t="s">
        <v>233</v>
      </c>
      <c r="D22" s="1483"/>
      <c r="E22" s="661">
        <v>4832</v>
      </c>
      <c r="F22" s="662">
        <v>7743</v>
      </c>
      <c r="G22" s="662">
        <v>7088</v>
      </c>
      <c r="H22" s="662">
        <v>8327</v>
      </c>
      <c r="I22" s="662">
        <v>7029</v>
      </c>
      <c r="J22" s="662">
        <v>6781</v>
      </c>
      <c r="K22" s="662">
        <v>6544</v>
      </c>
      <c r="L22" s="662">
        <v>10285</v>
      </c>
      <c r="M22" s="662">
        <v>9792</v>
      </c>
      <c r="N22" s="662">
        <v>13987</v>
      </c>
      <c r="O22" s="662">
        <v>13640</v>
      </c>
      <c r="P22" s="662">
        <v>9730</v>
      </c>
      <c r="Q22" s="662">
        <v>7266</v>
      </c>
      <c r="R22" s="666"/>
      <c r="S22" s="663"/>
      <c r="U22" s="672"/>
      <c r="V22" s="672"/>
      <c r="W22" s="672"/>
      <c r="X22" s="672"/>
      <c r="Y22" s="672"/>
      <c r="Z22" s="672"/>
      <c r="AA22" s="672"/>
      <c r="AB22" s="672"/>
      <c r="AC22" s="672"/>
      <c r="AD22" s="672"/>
    </row>
    <row r="23" spans="1:35" s="672" customFormat="1" ht="12" customHeight="1">
      <c r="A23" s="667"/>
      <c r="B23" s="668"/>
      <c r="C23" s="1483" t="s">
        <v>349</v>
      </c>
      <c r="D23" s="1483"/>
      <c r="E23" s="661">
        <v>49364</v>
      </c>
      <c r="F23" s="662">
        <v>66778</v>
      </c>
      <c r="G23" s="662">
        <v>50024</v>
      </c>
      <c r="H23" s="662">
        <v>55167</v>
      </c>
      <c r="I23" s="662">
        <v>50963</v>
      </c>
      <c r="J23" s="662">
        <v>47785</v>
      </c>
      <c r="K23" s="662">
        <v>46043</v>
      </c>
      <c r="L23" s="662">
        <v>52664</v>
      </c>
      <c r="M23" s="662">
        <v>48268</v>
      </c>
      <c r="N23" s="662">
        <v>66189</v>
      </c>
      <c r="O23" s="662">
        <v>65651</v>
      </c>
      <c r="P23" s="662">
        <v>58685</v>
      </c>
      <c r="Q23" s="662">
        <v>50537</v>
      </c>
      <c r="R23" s="673"/>
      <c r="S23" s="667"/>
      <c r="AE23" s="656"/>
      <c r="AF23" s="656"/>
      <c r="AG23" s="656"/>
      <c r="AH23" s="656"/>
      <c r="AI23" s="656"/>
    </row>
    <row r="24" spans="1:35" s="656" customFormat="1" ht="12.75" customHeight="1">
      <c r="A24" s="663"/>
      <c r="B24" s="674"/>
      <c r="C24" s="665"/>
      <c r="D24" s="576" t="s">
        <v>414</v>
      </c>
      <c r="E24" s="188">
        <v>1959</v>
      </c>
      <c r="F24" s="205">
        <v>2690</v>
      </c>
      <c r="G24" s="205">
        <v>2590</v>
      </c>
      <c r="H24" s="205">
        <v>2603</v>
      </c>
      <c r="I24" s="205">
        <v>1790</v>
      </c>
      <c r="J24" s="205">
        <v>1791</v>
      </c>
      <c r="K24" s="205">
        <v>2049</v>
      </c>
      <c r="L24" s="205">
        <v>2486</v>
      </c>
      <c r="M24" s="205">
        <v>2227</v>
      </c>
      <c r="N24" s="205">
        <v>2000</v>
      </c>
      <c r="O24" s="205">
        <v>3496</v>
      </c>
      <c r="P24" s="205">
        <v>2875</v>
      </c>
      <c r="Q24" s="205">
        <v>2258</v>
      </c>
      <c r="R24" s="666"/>
      <c r="S24" s="663"/>
      <c r="U24" s="672"/>
      <c r="V24" s="672"/>
      <c r="W24" s="672"/>
      <c r="X24" s="672"/>
      <c r="Y24" s="672"/>
      <c r="Z24" s="672"/>
      <c r="AA24" s="672"/>
      <c r="AB24" s="672"/>
      <c r="AC24" s="672"/>
      <c r="AD24" s="672"/>
    </row>
    <row r="25" spans="1:35" s="656" customFormat="1" ht="11.25" customHeight="1">
      <c r="A25" s="663"/>
      <c r="B25" s="674"/>
      <c r="C25" s="665"/>
      <c r="D25" s="576" t="s">
        <v>234</v>
      </c>
      <c r="E25" s="188">
        <v>15034</v>
      </c>
      <c r="F25" s="205">
        <v>19577</v>
      </c>
      <c r="G25" s="205">
        <v>14685</v>
      </c>
      <c r="H25" s="205">
        <v>15826</v>
      </c>
      <c r="I25" s="205">
        <v>14301</v>
      </c>
      <c r="J25" s="205">
        <v>13591</v>
      </c>
      <c r="K25" s="205">
        <v>11450</v>
      </c>
      <c r="L25" s="205">
        <v>12543</v>
      </c>
      <c r="M25" s="205">
        <v>11462</v>
      </c>
      <c r="N25" s="205">
        <v>13736</v>
      </c>
      <c r="O25" s="205">
        <v>15583</v>
      </c>
      <c r="P25" s="205">
        <v>13795</v>
      </c>
      <c r="Q25" s="205">
        <v>13356</v>
      </c>
      <c r="R25" s="666"/>
      <c r="S25" s="663"/>
      <c r="U25" s="672"/>
      <c r="V25" s="672"/>
      <c r="W25" s="672"/>
      <c r="X25" s="672"/>
      <c r="Y25" s="672"/>
      <c r="Z25" s="672"/>
      <c r="AA25" s="672"/>
      <c r="AB25" s="672"/>
      <c r="AC25" s="672"/>
      <c r="AD25" s="672"/>
    </row>
    <row r="26" spans="1:35" s="656" customFormat="1" ht="11.25" customHeight="1">
      <c r="A26" s="663"/>
      <c r="B26" s="674"/>
      <c r="C26" s="665"/>
      <c r="D26" s="576" t="s">
        <v>182</v>
      </c>
      <c r="E26" s="188">
        <v>32332</v>
      </c>
      <c r="F26" s="205">
        <v>44408</v>
      </c>
      <c r="G26" s="205">
        <v>32657</v>
      </c>
      <c r="H26" s="205">
        <v>36641</v>
      </c>
      <c r="I26" s="205">
        <v>34769</v>
      </c>
      <c r="J26" s="205">
        <v>32311</v>
      </c>
      <c r="K26" s="205">
        <v>32456</v>
      </c>
      <c r="L26" s="205">
        <v>37515</v>
      </c>
      <c r="M26" s="205">
        <v>34453</v>
      </c>
      <c r="N26" s="205">
        <v>50328</v>
      </c>
      <c r="O26" s="205">
        <v>46456</v>
      </c>
      <c r="P26" s="205">
        <v>41892</v>
      </c>
      <c r="Q26" s="205">
        <v>34817</v>
      </c>
      <c r="R26" s="666"/>
      <c r="S26" s="663"/>
      <c r="U26" s="672"/>
      <c r="V26" s="672"/>
      <c r="W26" s="672"/>
      <c r="X26" s="672"/>
      <c r="Y26" s="672"/>
      <c r="Z26" s="672"/>
      <c r="AA26" s="672"/>
      <c r="AB26" s="672"/>
      <c r="AC26" s="672"/>
      <c r="AD26" s="672"/>
    </row>
    <row r="27" spans="1:35" s="656" customFormat="1" ht="11.25" customHeight="1">
      <c r="A27" s="663"/>
      <c r="B27" s="674"/>
      <c r="C27" s="665"/>
      <c r="D27" s="576" t="s">
        <v>235</v>
      </c>
      <c r="E27" s="188">
        <v>39</v>
      </c>
      <c r="F27" s="205">
        <v>103</v>
      </c>
      <c r="G27" s="205">
        <v>92</v>
      </c>
      <c r="H27" s="205">
        <v>97</v>
      </c>
      <c r="I27" s="205">
        <v>103</v>
      </c>
      <c r="J27" s="205">
        <v>92</v>
      </c>
      <c r="K27" s="205">
        <v>88</v>
      </c>
      <c r="L27" s="205">
        <v>120</v>
      </c>
      <c r="M27" s="205">
        <v>126</v>
      </c>
      <c r="N27" s="205">
        <v>125</v>
      </c>
      <c r="O27" s="205">
        <v>116</v>
      </c>
      <c r="P27" s="205">
        <v>123</v>
      </c>
      <c r="Q27" s="205">
        <v>106</v>
      </c>
      <c r="R27" s="666"/>
      <c r="S27" s="663"/>
      <c r="U27" s="672"/>
      <c r="V27" s="672"/>
      <c r="W27" s="672"/>
      <c r="X27" s="672"/>
      <c r="Y27" s="672"/>
      <c r="Z27" s="672"/>
      <c r="AA27" s="672"/>
      <c r="AB27" s="672"/>
      <c r="AC27" s="672"/>
      <c r="AD27" s="672"/>
    </row>
    <row r="28" spans="1:35" ht="10.5" customHeight="1" thickBot="1">
      <c r="A28" s="4"/>
      <c r="B28" s="290"/>
      <c r="C28" s="675"/>
      <c r="D28" s="18"/>
      <c r="E28" s="767"/>
      <c r="F28" s="767"/>
      <c r="G28" s="767"/>
      <c r="H28" s="767"/>
      <c r="I28" s="767"/>
      <c r="J28" s="657"/>
      <c r="K28" s="657"/>
      <c r="L28" s="657"/>
      <c r="M28" s="657"/>
      <c r="N28" s="657"/>
      <c r="O28" s="657"/>
      <c r="P28" s="657"/>
      <c r="Q28" s="657"/>
      <c r="R28" s="771"/>
      <c r="S28" s="4"/>
      <c r="U28" s="672"/>
      <c r="V28" s="672"/>
      <c r="W28" s="672"/>
      <c r="X28" s="672"/>
      <c r="Y28" s="672"/>
      <c r="Z28" s="672"/>
      <c r="AA28" s="672"/>
      <c r="AB28" s="672"/>
      <c r="AC28" s="672"/>
      <c r="AD28" s="672"/>
    </row>
    <row r="29" spans="1:35" ht="13.5" customHeight="1" thickBot="1">
      <c r="A29" s="4"/>
      <c r="B29" s="290"/>
      <c r="C29" s="487" t="s">
        <v>236</v>
      </c>
      <c r="D29" s="659"/>
      <c r="E29" s="677"/>
      <c r="F29" s="677"/>
      <c r="G29" s="677"/>
      <c r="H29" s="677"/>
      <c r="I29" s="677"/>
      <c r="J29" s="677"/>
      <c r="K29" s="677"/>
      <c r="L29" s="677"/>
      <c r="M29" s="677"/>
      <c r="N29" s="677"/>
      <c r="O29" s="677"/>
      <c r="P29" s="677"/>
      <c r="Q29" s="678"/>
      <c r="R29" s="771"/>
      <c r="S29" s="4"/>
      <c r="U29" s="672"/>
      <c r="V29" s="672"/>
      <c r="W29" s="672"/>
      <c r="X29" s="672"/>
      <c r="Y29" s="672"/>
      <c r="Z29" s="672"/>
      <c r="AA29" s="672"/>
      <c r="AB29" s="672"/>
      <c r="AC29" s="672"/>
      <c r="AD29" s="672"/>
    </row>
    <row r="30" spans="1:35" ht="9.75" customHeight="1">
      <c r="A30" s="4"/>
      <c r="B30" s="290"/>
      <c r="C30" s="770" t="s">
        <v>80</v>
      </c>
      <c r="D30" s="18"/>
      <c r="E30" s="676"/>
      <c r="F30" s="676"/>
      <c r="G30" s="676"/>
      <c r="H30" s="676"/>
      <c r="I30" s="676"/>
      <c r="J30" s="676"/>
      <c r="K30" s="676"/>
      <c r="L30" s="676"/>
      <c r="M30" s="676"/>
      <c r="N30" s="676"/>
      <c r="O30" s="676"/>
      <c r="P30" s="676"/>
      <c r="Q30" s="679"/>
      <c r="R30" s="771"/>
      <c r="S30" s="4"/>
      <c r="U30" s="672"/>
      <c r="V30" s="672"/>
      <c r="W30" s="672"/>
      <c r="X30" s="672"/>
      <c r="Y30" s="672"/>
      <c r="Z30" s="672"/>
      <c r="AA30" s="672"/>
      <c r="AB30" s="672"/>
      <c r="AC30" s="672"/>
      <c r="AD30" s="672"/>
    </row>
    <row r="31" spans="1:35" ht="15" customHeight="1">
      <c r="A31" s="4"/>
      <c r="B31" s="290"/>
      <c r="C31" s="1483" t="s">
        <v>70</v>
      </c>
      <c r="D31" s="1483"/>
      <c r="E31" s="661">
        <v>5875</v>
      </c>
      <c r="F31" s="662">
        <v>8582</v>
      </c>
      <c r="G31" s="662">
        <v>7656</v>
      </c>
      <c r="H31" s="662">
        <v>9650</v>
      </c>
      <c r="I31" s="662">
        <v>11620</v>
      </c>
      <c r="J31" s="662">
        <v>12818</v>
      </c>
      <c r="K31" s="662">
        <v>10974</v>
      </c>
      <c r="L31" s="662">
        <v>13294</v>
      </c>
      <c r="M31" s="662">
        <v>11612</v>
      </c>
      <c r="N31" s="662">
        <v>15790</v>
      </c>
      <c r="O31" s="662">
        <v>14947</v>
      </c>
      <c r="P31" s="662">
        <v>12541</v>
      </c>
      <c r="Q31" s="662">
        <v>10817</v>
      </c>
      <c r="R31" s="771"/>
      <c r="S31" s="4"/>
      <c r="V31" s="672"/>
    </row>
    <row r="32" spans="1:35" ht="12" customHeight="1">
      <c r="A32" s="4"/>
      <c r="B32" s="290"/>
      <c r="C32" s="581"/>
      <c r="D32" s="570" t="s">
        <v>206</v>
      </c>
      <c r="E32" s="188">
        <v>2457</v>
      </c>
      <c r="F32" s="205">
        <v>3480</v>
      </c>
      <c r="G32" s="205">
        <v>2984</v>
      </c>
      <c r="H32" s="205">
        <v>3621</v>
      </c>
      <c r="I32" s="205">
        <v>3989</v>
      </c>
      <c r="J32" s="205">
        <v>4407</v>
      </c>
      <c r="K32" s="205">
        <v>3909</v>
      </c>
      <c r="L32" s="205">
        <v>5070</v>
      </c>
      <c r="M32" s="205">
        <v>3738</v>
      </c>
      <c r="N32" s="205">
        <v>6988</v>
      </c>
      <c r="O32" s="205">
        <v>6738</v>
      </c>
      <c r="P32" s="205">
        <v>5185</v>
      </c>
      <c r="Q32" s="205">
        <v>4353</v>
      </c>
      <c r="R32" s="771"/>
      <c r="S32" s="4"/>
      <c r="V32" s="672"/>
    </row>
    <row r="33" spans="1:22" ht="12" customHeight="1">
      <c r="A33" s="4"/>
      <c r="B33" s="290"/>
      <c r="C33" s="581"/>
      <c r="D33" s="570" t="s">
        <v>207</v>
      </c>
      <c r="E33" s="188">
        <v>1901</v>
      </c>
      <c r="F33" s="205">
        <v>2775</v>
      </c>
      <c r="G33" s="205">
        <v>2412</v>
      </c>
      <c r="H33" s="205">
        <v>3163</v>
      </c>
      <c r="I33" s="205">
        <v>3513</v>
      </c>
      <c r="J33" s="205">
        <v>3599</v>
      </c>
      <c r="K33" s="205">
        <v>3060</v>
      </c>
      <c r="L33" s="205">
        <v>4050</v>
      </c>
      <c r="M33" s="205">
        <v>4278</v>
      </c>
      <c r="N33" s="205">
        <v>4431</v>
      </c>
      <c r="O33" s="205">
        <v>3934</v>
      </c>
      <c r="P33" s="205">
        <v>3581</v>
      </c>
      <c r="Q33" s="205">
        <v>3133</v>
      </c>
      <c r="R33" s="771"/>
      <c r="S33" s="4"/>
      <c r="V33" s="672"/>
    </row>
    <row r="34" spans="1:22" ht="12" customHeight="1">
      <c r="A34" s="4"/>
      <c r="B34" s="290"/>
      <c r="C34" s="581"/>
      <c r="D34" s="570" t="s">
        <v>61</v>
      </c>
      <c r="E34" s="188">
        <v>592</v>
      </c>
      <c r="F34" s="205">
        <v>897</v>
      </c>
      <c r="G34" s="205">
        <v>931</v>
      </c>
      <c r="H34" s="205">
        <v>1045</v>
      </c>
      <c r="I34" s="205">
        <v>1425</v>
      </c>
      <c r="J34" s="205">
        <v>1539</v>
      </c>
      <c r="K34" s="205">
        <v>1485</v>
      </c>
      <c r="L34" s="205">
        <v>1875</v>
      </c>
      <c r="M34" s="205">
        <v>1617</v>
      </c>
      <c r="N34" s="205">
        <v>2501</v>
      </c>
      <c r="O34" s="205">
        <v>2301</v>
      </c>
      <c r="P34" s="205">
        <v>1745</v>
      </c>
      <c r="Q34" s="205">
        <v>1809</v>
      </c>
      <c r="R34" s="771"/>
      <c r="S34" s="4"/>
      <c r="V34" s="672"/>
    </row>
    <row r="35" spans="1:22" ht="12" customHeight="1">
      <c r="A35" s="4"/>
      <c r="B35" s="290"/>
      <c r="C35" s="581"/>
      <c r="D35" s="570" t="s">
        <v>209</v>
      </c>
      <c r="E35" s="188">
        <v>700</v>
      </c>
      <c r="F35" s="205">
        <v>1019</v>
      </c>
      <c r="G35" s="205">
        <v>698</v>
      </c>
      <c r="H35" s="205">
        <v>869</v>
      </c>
      <c r="I35" s="205">
        <v>1049</v>
      </c>
      <c r="J35" s="205">
        <v>1701</v>
      </c>
      <c r="K35" s="205">
        <v>1418</v>
      </c>
      <c r="L35" s="205">
        <v>1269</v>
      </c>
      <c r="M35" s="205">
        <v>1267</v>
      </c>
      <c r="N35" s="205">
        <v>1230</v>
      </c>
      <c r="O35" s="205">
        <v>1045</v>
      </c>
      <c r="P35" s="205">
        <v>1403</v>
      </c>
      <c r="Q35" s="205">
        <v>1050</v>
      </c>
      <c r="R35" s="771"/>
      <c r="S35" s="4"/>
      <c r="V35" s="672"/>
    </row>
    <row r="36" spans="1:22" ht="12" customHeight="1">
      <c r="A36" s="4"/>
      <c r="B36" s="290"/>
      <c r="C36" s="581"/>
      <c r="D36" s="570" t="s">
        <v>210</v>
      </c>
      <c r="E36" s="188">
        <v>141</v>
      </c>
      <c r="F36" s="205">
        <v>234</v>
      </c>
      <c r="G36" s="205">
        <v>497</v>
      </c>
      <c r="H36" s="205">
        <v>718</v>
      </c>
      <c r="I36" s="205">
        <v>1396</v>
      </c>
      <c r="J36" s="205">
        <v>1291</v>
      </c>
      <c r="K36" s="205">
        <v>819</v>
      </c>
      <c r="L36" s="205">
        <v>703</v>
      </c>
      <c r="M36" s="205">
        <v>413</v>
      </c>
      <c r="N36" s="205">
        <v>441</v>
      </c>
      <c r="O36" s="205">
        <v>680</v>
      </c>
      <c r="P36" s="205">
        <v>366</v>
      </c>
      <c r="Q36" s="205">
        <v>319</v>
      </c>
      <c r="R36" s="771"/>
      <c r="S36" s="4"/>
      <c r="V36" s="672"/>
    </row>
    <row r="37" spans="1:22" ht="12" customHeight="1">
      <c r="A37" s="4"/>
      <c r="B37" s="290"/>
      <c r="C37" s="581"/>
      <c r="D37" s="570" t="s">
        <v>143</v>
      </c>
      <c r="E37" s="188">
        <v>23</v>
      </c>
      <c r="F37" s="205">
        <v>46</v>
      </c>
      <c r="G37" s="205">
        <v>21</v>
      </c>
      <c r="H37" s="205">
        <v>79</v>
      </c>
      <c r="I37" s="205">
        <v>105</v>
      </c>
      <c r="J37" s="205">
        <v>89</v>
      </c>
      <c r="K37" s="205">
        <v>109</v>
      </c>
      <c r="L37" s="205">
        <v>128</v>
      </c>
      <c r="M37" s="205">
        <v>226</v>
      </c>
      <c r="N37" s="205">
        <v>47</v>
      </c>
      <c r="O37" s="205">
        <v>83</v>
      </c>
      <c r="P37" s="205">
        <v>71</v>
      </c>
      <c r="Q37" s="205">
        <v>41</v>
      </c>
      <c r="R37" s="771"/>
      <c r="S37" s="4"/>
      <c r="V37" s="672"/>
    </row>
    <row r="38" spans="1:22" ht="12" customHeight="1">
      <c r="A38" s="4"/>
      <c r="B38" s="290"/>
      <c r="C38" s="581"/>
      <c r="D38" s="570" t="s">
        <v>144</v>
      </c>
      <c r="E38" s="188">
        <v>61</v>
      </c>
      <c r="F38" s="205">
        <v>131</v>
      </c>
      <c r="G38" s="205">
        <v>113</v>
      </c>
      <c r="H38" s="205">
        <v>155</v>
      </c>
      <c r="I38" s="205">
        <v>143</v>
      </c>
      <c r="J38" s="205">
        <v>192</v>
      </c>
      <c r="K38" s="205">
        <v>174</v>
      </c>
      <c r="L38" s="205">
        <v>199</v>
      </c>
      <c r="M38" s="205">
        <v>73</v>
      </c>
      <c r="N38" s="205">
        <v>152</v>
      </c>
      <c r="O38" s="205">
        <v>166</v>
      </c>
      <c r="P38" s="205">
        <v>190</v>
      </c>
      <c r="Q38" s="205">
        <v>112</v>
      </c>
      <c r="R38" s="771"/>
      <c r="S38" s="4"/>
      <c r="V38" s="672"/>
    </row>
    <row r="39" spans="1:22" ht="15" customHeight="1">
      <c r="A39" s="4"/>
      <c r="B39" s="290"/>
      <c r="C39" s="581"/>
      <c r="D39" s="576" t="s">
        <v>414</v>
      </c>
      <c r="E39" s="205">
        <v>402</v>
      </c>
      <c r="F39" s="205">
        <v>579</v>
      </c>
      <c r="G39" s="205">
        <v>345</v>
      </c>
      <c r="H39" s="205">
        <v>767</v>
      </c>
      <c r="I39" s="205">
        <v>755</v>
      </c>
      <c r="J39" s="205">
        <v>911</v>
      </c>
      <c r="K39" s="205">
        <v>542</v>
      </c>
      <c r="L39" s="205">
        <v>716</v>
      </c>
      <c r="M39" s="205">
        <v>448</v>
      </c>
      <c r="N39" s="205">
        <v>560</v>
      </c>
      <c r="O39" s="205">
        <v>866</v>
      </c>
      <c r="P39" s="205">
        <v>838</v>
      </c>
      <c r="Q39" s="205">
        <v>711</v>
      </c>
      <c r="R39" s="771"/>
      <c r="S39" s="4"/>
      <c r="V39" s="672"/>
    </row>
    <row r="40" spans="1:22" ht="12" customHeight="1">
      <c r="A40" s="4"/>
      <c r="B40" s="290"/>
      <c r="C40" s="581"/>
      <c r="D40" s="576" t="s">
        <v>234</v>
      </c>
      <c r="E40" s="205">
        <v>1488</v>
      </c>
      <c r="F40" s="205">
        <v>2275</v>
      </c>
      <c r="G40" s="205">
        <v>2500</v>
      </c>
      <c r="H40" s="205">
        <v>2843</v>
      </c>
      <c r="I40" s="205">
        <v>3082</v>
      </c>
      <c r="J40" s="205">
        <v>3633</v>
      </c>
      <c r="K40" s="205">
        <v>3342</v>
      </c>
      <c r="L40" s="205">
        <v>3868</v>
      </c>
      <c r="M40" s="205">
        <v>3297</v>
      </c>
      <c r="N40" s="205">
        <v>5321</v>
      </c>
      <c r="O40" s="205">
        <v>4800</v>
      </c>
      <c r="P40" s="205">
        <v>4210</v>
      </c>
      <c r="Q40" s="205">
        <v>3282</v>
      </c>
      <c r="R40" s="771"/>
      <c r="S40" s="4"/>
      <c r="V40" s="672"/>
    </row>
    <row r="41" spans="1:22" ht="12" customHeight="1">
      <c r="A41" s="4"/>
      <c r="B41" s="290"/>
      <c r="C41" s="581"/>
      <c r="D41" s="576" t="s">
        <v>182</v>
      </c>
      <c r="E41" s="205">
        <v>3985</v>
      </c>
      <c r="F41" s="205">
        <v>5728</v>
      </c>
      <c r="G41" s="205">
        <v>4811</v>
      </c>
      <c r="H41" s="205">
        <v>6039</v>
      </c>
      <c r="I41" s="205">
        <v>7783</v>
      </c>
      <c r="J41" s="205">
        <v>8274</v>
      </c>
      <c r="K41" s="205">
        <v>7090</v>
      </c>
      <c r="L41" s="205">
        <v>8710</v>
      </c>
      <c r="M41" s="205">
        <v>7794</v>
      </c>
      <c r="N41" s="205">
        <v>9906</v>
      </c>
      <c r="O41" s="205">
        <v>9281</v>
      </c>
      <c r="P41" s="205">
        <v>7493</v>
      </c>
      <c r="Q41" s="205">
        <v>6824</v>
      </c>
      <c r="R41" s="771"/>
      <c r="S41" s="4"/>
      <c r="V41" s="672"/>
    </row>
    <row r="42" spans="1:22" ht="11.25" customHeight="1">
      <c r="A42" s="4"/>
      <c r="B42" s="290"/>
      <c r="C42" s="581"/>
      <c r="D42" s="576" t="s">
        <v>235</v>
      </c>
      <c r="E42" s="1045">
        <v>0</v>
      </c>
      <c r="F42" s="1044">
        <v>0</v>
      </c>
      <c r="G42" s="1044">
        <v>0</v>
      </c>
      <c r="H42" s="1044">
        <v>1</v>
      </c>
      <c r="I42" s="1044">
        <v>0</v>
      </c>
      <c r="J42" s="1044">
        <v>0</v>
      </c>
      <c r="K42" s="1044">
        <v>0</v>
      </c>
      <c r="L42" s="1044">
        <v>0</v>
      </c>
      <c r="M42" s="1044">
        <v>0</v>
      </c>
      <c r="N42" s="1044">
        <v>3</v>
      </c>
      <c r="O42" s="1044">
        <v>0</v>
      </c>
      <c r="P42" s="1044">
        <v>0</v>
      </c>
      <c r="Q42" s="1044">
        <v>0</v>
      </c>
      <c r="R42" s="771"/>
      <c r="S42" s="4"/>
      <c r="V42" s="672"/>
    </row>
    <row r="43" spans="1:22" ht="15" customHeight="1">
      <c r="A43" s="4"/>
      <c r="B43" s="290"/>
      <c r="C43" s="769" t="s">
        <v>350</v>
      </c>
      <c r="D43" s="769"/>
      <c r="E43" s="188"/>
      <c r="F43" s="188"/>
      <c r="G43" s="205"/>
      <c r="H43" s="205"/>
      <c r="I43" s="205"/>
      <c r="J43" s="205"/>
      <c r="K43" s="205"/>
      <c r="L43" s="205"/>
      <c r="M43" s="205"/>
      <c r="N43" s="205"/>
      <c r="O43" s="205"/>
      <c r="P43" s="205"/>
      <c r="Q43" s="205"/>
      <c r="R43" s="771"/>
      <c r="S43" s="4"/>
      <c r="V43" s="672"/>
    </row>
    <row r="44" spans="1:22" ht="12" customHeight="1">
      <c r="A44" s="4"/>
      <c r="B44" s="290"/>
      <c r="C44" s="581"/>
      <c r="D44" s="902" t="s">
        <v>582</v>
      </c>
      <c r="E44" s="188">
        <v>952</v>
      </c>
      <c r="F44" s="205">
        <v>1398</v>
      </c>
      <c r="G44" s="205">
        <v>1128</v>
      </c>
      <c r="H44" s="205">
        <v>1519</v>
      </c>
      <c r="I44" s="205">
        <v>2368</v>
      </c>
      <c r="J44" s="205">
        <v>2409</v>
      </c>
      <c r="K44" s="205">
        <v>1990</v>
      </c>
      <c r="L44" s="205">
        <v>2207</v>
      </c>
      <c r="M44" s="205">
        <v>1836</v>
      </c>
      <c r="N44" s="205">
        <v>3529</v>
      </c>
      <c r="O44" s="205">
        <v>2369</v>
      </c>
      <c r="P44" s="205">
        <v>2006</v>
      </c>
      <c r="Q44" s="205">
        <v>1775</v>
      </c>
      <c r="R44" s="771"/>
      <c r="S44" s="4"/>
      <c r="V44" s="672"/>
    </row>
    <row r="45" spans="1:22" ht="12" customHeight="1">
      <c r="A45" s="4"/>
      <c r="B45" s="290"/>
      <c r="C45" s="581"/>
      <c r="D45" s="902" t="s">
        <v>587</v>
      </c>
      <c r="E45" s="188">
        <v>618</v>
      </c>
      <c r="F45" s="205">
        <v>1076</v>
      </c>
      <c r="G45" s="205">
        <v>740</v>
      </c>
      <c r="H45" s="205">
        <v>1102</v>
      </c>
      <c r="I45" s="205">
        <v>1002</v>
      </c>
      <c r="J45" s="205">
        <v>1248</v>
      </c>
      <c r="K45" s="205">
        <v>1004</v>
      </c>
      <c r="L45" s="205">
        <v>1192</v>
      </c>
      <c r="M45" s="205">
        <v>772</v>
      </c>
      <c r="N45" s="205">
        <v>1679</v>
      </c>
      <c r="O45" s="205">
        <v>1766</v>
      </c>
      <c r="P45" s="205">
        <v>1511</v>
      </c>
      <c r="Q45" s="205">
        <v>1153</v>
      </c>
      <c r="R45" s="771"/>
      <c r="S45" s="4"/>
      <c r="V45" s="672"/>
    </row>
    <row r="46" spans="1:22" ht="12" customHeight="1">
      <c r="A46" s="4"/>
      <c r="B46" s="290"/>
      <c r="C46" s="581"/>
      <c r="D46" s="902" t="s">
        <v>586</v>
      </c>
      <c r="E46" s="188">
        <v>368</v>
      </c>
      <c r="F46" s="205">
        <v>429</v>
      </c>
      <c r="G46" s="205">
        <v>498</v>
      </c>
      <c r="H46" s="205">
        <v>593</v>
      </c>
      <c r="I46" s="205">
        <v>644</v>
      </c>
      <c r="J46" s="205">
        <v>704</v>
      </c>
      <c r="K46" s="205">
        <v>704</v>
      </c>
      <c r="L46" s="205">
        <v>767</v>
      </c>
      <c r="M46" s="205">
        <v>685</v>
      </c>
      <c r="N46" s="205">
        <v>818</v>
      </c>
      <c r="O46" s="205">
        <v>933</v>
      </c>
      <c r="P46" s="205">
        <v>778</v>
      </c>
      <c r="Q46" s="205">
        <v>855</v>
      </c>
      <c r="R46" s="771"/>
      <c r="S46" s="4"/>
      <c r="V46" s="672"/>
    </row>
    <row r="47" spans="1:22" ht="12" customHeight="1">
      <c r="A47" s="4"/>
      <c r="B47" s="290"/>
      <c r="C47" s="581"/>
      <c r="D47" s="902" t="s">
        <v>585</v>
      </c>
      <c r="E47" s="188">
        <v>710</v>
      </c>
      <c r="F47" s="205">
        <v>965</v>
      </c>
      <c r="G47" s="205">
        <v>876</v>
      </c>
      <c r="H47" s="205">
        <v>1050</v>
      </c>
      <c r="I47" s="205">
        <v>1042</v>
      </c>
      <c r="J47" s="205">
        <v>998</v>
      </c>
      <c r="K47" s="205">
        <v>994</v>
      </c>
      <c r="L47" s="205">
        <v>1496</v>
      </c>
      <c r="M47" s="205">
        <v>1984</v>
      </c>
      <c r="N47" s="205">
        <v>1678</v>
      </c>
      <c r="O47" s="205">
        <v>1381</v>
      </c>
      <c r="P47" s="205">
        <v>999</v>
      </c>
      <c r="Q47" s="205">
        <v>760</v>
      </c>
      <c r="R47" s="771"/>
      <c r="S47" s="4"/>
      <c r="V47" s="672"/>
    </row>
    <row r="48" spans="1:22" ht="12" customHeight="1">
      <c r="A48" s="4"/>
      <c r="B48" s="290"/>
      <c r="C48" s="581"/>
      <c r="D48" s="902" t="s">
        <v>584</v>
      </c>
      <c r="E48" s="188">
        <v>382</v>
      </c>
      <c r="F48" s="205">
        <v>451</v>
      </c>
      <c r="G48" s="205">
        <v>616</v>
      </c>
      <c r="H48" s="205">
        <v>796</v>
      </c>
      <c r="I48" s="205">
        <v>1218</v>
      </c>
      <c r="J48" s="205">
        <v>1302</v>
      </c>
      <c r="K48" s="205">
        <v>1026</v>
      </c>
      <c r="L48" s="205">
        <v>1399</v>
      </c>
      <c r="M48" s="205">
        <v>781</v>
      </c>
      <c r="N48" s="205">
        <v>890</v>
      </c>
      <c r="O48" s="205">
        <v>1155</v>
      </c>
      <c r="P48" s="205">
        <v>779</v>
      </c>
      <c r="Q48" s="205">
        <v>725</v>
      </c>
      <c r="R48" s="771"/>
      <c r="S48" s="4"/>
      <c r="V48" s="672"/>
    </row>
    <row r="49" spans="1:22" ht="15" customHeight="1">
      <c r="A49" s="4"/>
      <c r="B49" s="290"/>
      <c r="C49" s="1483" t="s">
        <v>237</v>
      </c>
      <c r="D49" s="1483"/>
      <c r="E49" s="579">
        <f t="shared" ref="E49:P49" si="0">+E31/E8*100</f>
        <v>10.840283415750241</v>
      </c>
      <c r="F49" s="579">
        <f t="shared" si="0"/>
        <v>11.516216905301862</v>
      </c>
      <c r="G49" s="579">
        <f t="shared" si="0"/>
        <v>13.405238828967642</v>
      </c>
      <c r="H49" s="579">
        <f t="shared" si="0"/>
        <v>15.198286452263208</v>
      </c>
      <c r="I49" s="579">
        <f t="shared" si="0"/>
        <v>20.037246516760931</v>
      </c>
      <c r="J49" s="579">
        <f t="shared" si="0"/>
        <v>23.490818458380677</v>
      </c>
      <c r="K49" s="579">
        <f t="shared" si="0"/>
        <v>20.868275429288609</v>
      </c>
      <c r="L49" s="579">
        <f t="shared" si="0"/>
        <v>21.118683378608079</v>
      </c>
      <c r="M49" s="579">
        <f t="shared" si="0"/>
        <v>20</v>
      </c>
      <c r="N49" s="579">
        <f t="shared" si="0"/>
        <v>19.694172819796449</v>
      </c>
      <c r="O49" s="579">
        <f t="shared" si="0"/>
        <v>18.85081535104867</v>
      </c>
      <c r="P49" s="579">
        <f t="shared" si="0"/>
        <v>18.330775414748228</v>
      </c>
      <c r="Q49" s="579">
        <f>+Q31/Q8*100</f>
        <v>18.713561579848797</v>
      </c>
      <c r="R49" s="771"/>
      <c r="S49" s="4"/>
      <c r="V49" s="672"/>
    </row>
    <row r="50" spans="1:22" ht="11.25" customHeight="1" thickBot="1">
      <c r="A50" s="4"/>
      <c r="B50" s="290"/>
      <c r="C50" s="680"/>
      <c r="D50" s="771"/>
      <c r="E50" s="767"/>
      <c r="F50" s="767"/>
      <c r="G50" s="767"/>
      <c r="H50" s="767"/>
      <c r="I50" s="767"/>
      <c r="J50" s="767"/>
      <c r="K50" s="767"/>
      <c r="L50" s="767"/>
      <c r="M50" s="767"/>
      <c r="N50" s="767"/>
      <c r="O50" s="767"/>
      <c r="P50" s="767"/>
      <c r="Q50" s="657"/>
      <c r="R50" s="771"/>
      <c r="S50" s="4"/>
      <c r="V50" s="672"/>
    </row>
    <row r="51" spans="1:22" s="12" customFormat="1" ht="13.5" customHeight="1" thickBot="1">
      <c r="A51" s="11"/>
      <c r="B51" s="289"/>
      <c r="C51" s="487" t="s">
        <v>238</v>
      </c>
      <c r="D51" s="659"/>
      <c r="E51" s="677"/>
      <c r="F51" s="677"/>
      <c r="G51" s="677"/>
      <c r="H51" s="677"/>
      <c r="I51" s="677"/>
      <c r="J51" s="677"/>
      <c r="K51" s="677"/>
      <c r="L51" s="677"/>
      <c r="M51" s="677"/>
      <c r="N51" s="677"/>
      <c r="O51" s="677"/>
      <c r="P51" s="677"/>
      <c r="Q51" s="678"/>
      <c r="R51" s="771"/>
      <c r="S51" s="11"/>
      <c r="T51" s="126"/>
      <c r="U51" s="126"/>
      <c r="V51" s="672"/>
    </row>
    <row r="52" spans="1:22" ht="9.75" customHeight="1">
      <c r="A52" s="4"/>
      <c r="B52" s="290"/>
      <c r="C52" s="770" t="s">
        <v>80</v>
      </c>
      <c r="D52" s="681"/>
      <c r="E52" s="676"/>
      <c r="F52" s="676"/>
      <c r="G52" s="676"/>
      <c r="H52" s="676"/>
      <c r="I52" s="676"/>
      <c r="J52" s="676"/>
      <c r="K52" s="676"/>
      <c r="L52" s="676"/>
      <c r="M52" s="676"/>
      <c r="N52" s="676"/>
      <c r="O52" s="676"/>
      <c r="P52" s="676"/>
      <c r="Q52" s="679"/>
      <c r="R52" s="771"/>
      <c r="S52" s="4"/>
      <c r="V52" s="672"/>
    </row>
    <row r="53" spans="1:22" ht="15" customHeight="1">
      <c r="A53" s="4"/>
      <c r="B53" s="290"/>
      <c r="C53" s="1483" t="s">
        <v>70</v>
      </c>
      <c r="D53" s="1483"/>
      <c r="E53" s="661">
        <v>3327</v>
      </c>
      <c r="F53" s="662">
        <v>5164</v>
      </c>
      <c r="G53" s="662">
        <v>4761</v>
      </c>
      <c r="H53" s="662">
        <v>6029</v>
      </c>
      <c r="I53" s="662">
        <v>7463</v>
      </c>
      <c r="J53" s="662">
        <v>8093</v>
      </c>
      <c r="K53" s="662">
        <v>6488</v>
      </c>
      <c r="L53" s="662">
        <v>7288</v>
      </c>
      <c r="M53" s="662">
        <v>7301</v>
      </c>
      <c r="N53" s="662">
        <v>9260</v>
      </c>
      <c r="O53" s="662">
        <v>8610</v>
      </c>
      <c r="P53" s="662">
        <v>8022</v>
      </c>
      <c r="Q53" s="662">
        <v>5961</v>
      </c>
      <c r="R53" s="771"/>
      <c r="S53" s="4"/>
      <c r="V53" s="672"/>
    </row>
    <row r="54" spans="1:22" ht="11.25" customHeight="1">
      <c r="A54" s="4"/>
      <c r="B54" s="290"/>
      <c r="C54" s="581"/>
      <c r="D54" s="127" t="s">
        <v>414</v>
      </c>
      <c r="E54" s="189">
        <v>138</v>
      </c>
      <c r="F54" s="230">
        <v>222</v>
      </c>
      <c r="G54" s="230">
        <v>196</v>
      </c>
      <c r="H54" s="230">
        <v>417</v>
      </c>
      <c r="I54" s="205">
        <v>785</v>
      </c>
      <c r="J54" s="205">
        <v>678</v>
      </c>
      <c r="K54" s="205">
        <v>393</v>
      </c>
      <c r="L54" s="205">
        <v>296</v>
      </c>
      <c r="M54" s="205">
        <v>399</v>
      </c>
      <c r="N54" s="205">
        <v>355</v>
      </c>
      <c r="O54" s="205">
        <v>339</v>
      </c>
      <c r="P54" s="205">
        <v>535</v>
      </c>
      <c r="Q54" s="205">
        <v>240</v>
      </c>
      <c r="R54" s="771"/>
      <c r="S54" s="4"/>
      <c r="V54" s="672"/>
    </row>
    <row r="55" spans="1:22" ht="11.25" customHeight="1">
      <c r="A55" s="4"/>
      <c r="B55" s="290"/>
      <c r="C55" s="581"/>
      <c r="D55" s="127" t="s">
        <v>234</v>
      </c>
      <c r="E55" s="189">
        <v>904</v>
      </c>
      <c r="F55" s="230">
        <v>1254</v>
      </c>
      <c r="G55" s="230">
        <v>1548</v>
      </c>
      <c r="H55" s="230">
        <v>1701</v>
      </c>
      <c r="I55" s="205">
        <v>1689</v>
      </c>
      <c r="J55" s="205">
        <v>2307</v>
      </c>
      <c r="K55" s="205">
        <v>1772</v>
      </c>
      <c r="L55" s="205">
        <v>1996</v>
      </c>
      <c r="M55" s="205">
        <v>1785</v>
      </c>
      <c r="N55" s="205">
        <v>2642</v>
      </c>
      <c r="O55" s="205">
        <v>2699</v>
      </c>
      <c r="P55" s="205">
        <v>2504</v>
      </c>
      <c r="Q55" s="205">
        <v>1711</v>
      </c>
      <c r="R55" s="771"/>
      <c r="S55" s="4"/>
      <c r="V55" s="672"/>
    </row>
    <row r="56" spans="1:22" ht="11.25" customHeight="1">
      <c r="A56" s="4"/>
      <c r="B56" s="290"/>
      <c r="C56" s="581"/>
      <c r="D56" s="127" t="s">
        <v>182</v>
      </c>
      <c r="E56" s="189">
        <v>2285</v>
      </c>
      <c r="F56" s="230">
        <v>3688</v>
      </c>
      <c r="G56" s="230">
        <v>3017</v>
      </c>
      <c r="H56" s="230">
        <v>3910</v>
      </c>
      <c r="I56" s="205">
        <v>4989</v>
      </c>
      <c r="J56" s="205">
        <v>5108</v>
      </c>
      <c r="K56" s="205">
        <v>4323</v>
      </c>
      <c r="L56" s="205">
        <v>4996</v>
      </c>
      <c r="M56" s="205">
        <v>5117</v>
      </c>
      <c r="N56" s="205">
        <v>6263</v>
      </c>
      <c r="O56" s="205">
        <v>5572</v>
      </c>
      <c r="P56" s="205">
        <v>4983</v>
      </c>
      <c r="Q56" s="205">
        <v>4010</v>
      </c>
      <c r="R56" s="771"/>
      <c r="S56" s="4"/>
      <c r="V56" s="672"/>
    </row>
    <row r="57" spans="1:22" ht="11.25" customHeight="1">
      <c r="A57" s="4"/>
      <c r="B57" s="290"/>
      <c r="C57" s="581"/>
      <c r="D57" s="127" t="s">
        <v>235</v>
      </c>
      <c r="E57" s="1045">
        <v>0</v>
      </c>
      <c r="F57" s="1044">
        <v>0</v>
      </c>
      <c r="G57" s="1044">
        <v>0</v>
      </c>
      <c r="H57" s="1044">
        <v>1</v>
      </c>
      <c r="I57" s="1044">
        <v>0</v>
      </c>
      <c r="J57" s="1044">
        <v>0</v>
      </c>
      <c r="K57" s="1044">
        <v>0</v>
      </c>
      <c r="L57" s="1044">
        <v>0</v>
      </c>
      <c r="M57" s="1044">
        <v>0</v>
      </c>
      <c r="N57" s="1044">
        <v>0</v>
      </c>
      <c r="O57" s="1044">
        <v>0</v>
      </c>
      <c r="P57" s="1044">
        <v>0</v>
      </c>
      <c r="Q57" s="1044">
        <v>0</v>
      </c>
      <c r="R57" s="771"/>
      <c r="S57" s="4"/>
      <c r="V57" s="672"/>
    </row>
    <row r="58" spans="1:22" ht="12.75" hidden="1" customHeight="1">
      <c r="A58" s="4"/>
      <c r="B58" s="290"/>
      <c r="C58" s="581"/>
      <c r="D58" s="265" t="s">
        <v>206</v>
      </c>
      <c r="E58" s="188">
        <v>1206</v>
      </c>
      <c r="F58" s="205">
        <v>1577</v>
      </c>
      <c r="G58" s="205">
        <v>1577</v>
      </c>
      <c r="H58" s="205">
        <v>1855</v>
      </c>
      <c r="I58" s="205">
        <v>2334</v>
      </c>
      <c r="J58" s="205">
        <v>2592</v>
      </c>
      <c r="K58" s="205">
        <v>2037</v>
      </c>
      <c r="L58" s="205">
        <v>2204</v>
      </c>
      <c r="M58" s="205">
        <v>1941</v>
      </c>
      <c r="N58" s="205">
        <v>3459</v>
      </c>
      <c r="O58" s="205">
        <v>3445</v>
      </c>
      <c r="P58" s="205">
        <v>3138</v>
      </c>
      <c r="Q58" s="205">
        <v>2306</v>
      </c>
      <c r="R58" s="771"/>
      <c r="S58" s="4"/>
      <c r="V58" s="672"/>
    </row>
    <row r="59" spans="1:22" ht="12.75" hidden="1" customHeight="1">
      <c r="A59" s="4"/>
      <c r="B59" s="290"/>
      <c r="C59" s="581"/>
      <c r="D59" s="265" t="s">
        <v>207</v>
      </c>
      <c r="E59" s="188">
        <v>1139</v>
      </c>
      <c r="F59" s="205">
        <v>1902</v>
      </c>
      <c r="G59" s="205">
        <v>1902</v>
      </c>
      <c r="H59" s="205">
        <v>2313</v>
      </c>
      <c r="I59" s="205">
        <v>2367</v>
      </c>
      <c r="J59" s="205">
        <v>2565</v>
      </c>
      <c r="K59" s="205">
        <v>2190</v>
      </c>
      <c r="L59" s="205">
        <v>2692</v>
      </c>
      <c r="M59" s="205">
        <v>2988</v>
      </c>
      <c r="N59" s="205">
        <v>3303</v>
      </c>
      <c r="O59" s="205">
        <v>2855</v>
      </c>
      <c r="P59" s="205">
        <v>2495</v>
      </c>
      <c r="Q59" s="205">
        <v>1965</v>
      </c>
      <c r="R59" s="771"/>
      <c r="S59" s="4"/>
      <c r="V59" s="672"/>
    </row>
    <row r="60" spans="1:22" ht="12.75" hidden="1" customHeight="1">
      <c r="A60" s="4"/>
      <c r="B60" s="290"/>
      <c r="C60" s="581"/>
      <c r="D60" s="265" t="s">
        <v>61</v>
      </c>
      <c r="E60" s="188">
        <v>363</v>
      </c>
      <c r="F60" s="205">
        <v>432</v>
      </c>
      <c r="G60" s="205">
        <v>432</v>
      </c>
      <c r="H60" s="205">
        <v>552</v>
      </c>
      <c r="I60" s="205">
        <v>807</v>
      </c>
      <c r="J60" s="205">
        <v>698</v>
      </c>
      <c r="K60" s="205">
        <v>734</v>
      </c>
      <c r="L60" s="205">
        <v>840</v>
      </c>
      <c r="M60" s="205">
        <v>856</v>
      </c>
      <c r="N60" s="205">
        <v>1061</v>
      </c>
      <c r="O60" s="205">
        <v>1070</v>
      </c>
      <c r="P60" s="205">
        <v>955</v>
      </c>
      <c r="Q60" s="205">
        <v>770</v>
      </c>
      <c r="R60" s="771"/>
      <c r="S60" s="4"/>
      <c r="V60" s="672"/>
    </row>
    <row r="61" spans="1:22" ht="12.75" hidden="1" customHeight="1">
      <c r="A61" s="4"/>
      <c r="B61" s="290"/>
      <c r="C61" s="581"/>
      <c r="D61" s="265" t="s">
        <v>209</v>
      </c>
      <c r="E61" s="188">
        <v>417</v>
      </c>
      <c r="F61" s="205">
        <v>449</v>
      </c>
      <c r="G61" s="205">
        <v>449</v>
      </c>
      <c r="H61" s="205">
        <v>599</v>
      </c>
      <c r="I61" s="205">
        <v>854</v>
      </c>
      <c r="J61" s="205">
        <v>1149</v>
      </c>
      <c r="K61" s="205">
        <v>737</v>
      </c>
      <c r="L61" s="205">
        <v>777</v>
      </c>
      <c r="M61" s="205">
        <v>1059</v>
      </c>
      <c r="N61" s="205">
        <v>1019</v>
      </c>
      <c r="O61" s="205">
        <v>826</v>
      </c>
      <c r="P61" s="205">
        <v>982</v>
      </c>
      <c r="Q61" s="205">
        <v>574</v>
      </c>
      <c r="R61" s="771"/>
      <c r="S61" s="4"/>
      <c r="V61" s="672"/>
    </row>
    <row r="62" spans="1:22" ht="12.75" hidden="1" customHeight="1">
      <c r="A62" s="4"/>
      <c r="B62" s="290"/>
      <c r="C62" s="581"/>
      <c r="D62" s="265" t="s">
        <v>210</v>
      </c>
      <c r="E62" s="188">
        <v>103</v>
      </c>
      <c r="F62" s="205">
        <v>294</v>
      </c>
      <c r="G62" s="205">
        <v>294</v>
      </c>
      <c r="H62" s="205">
        <v>589</v>
      </c>
      <c r="I62" s="205">
        <v>906</v>
      </c>
      <c r="J62" s="205">
        <v>909</v>
      </c>
      <c r="K62" s="205">
        <v>635</v>
      </c>
      <c r="L62" s="205">
        <v>575</v>
      </c>
      <c r="M62" s="205">
        <v>319</v>
      </c>
      <c r="N62" s="205">
        <v>260</v>
      </c>
      <c r="O62" s="205">
        <v>218</v>
      </c>
      <c r="P62" s="205">
        <v>272</v>
      </c>
      <c r="Q62" s="205">
        <v>256</v>
      </c>
      <c r="R62" s="771"/>
      <c r="S62" s="4"/>
      <c r="V62" s="672"/>
    </row>
    <row r="63" spans="1:22" ht="12.75" hidden="1" customHeight="1">
      <c r="A63" s="4"/>
      <c r="B63" s="290"/>
      <c r="C63" s="581"/>
      <c r="D63" s="265" t="s">
        <v>143</v>
      </c>
      <c r="E63" s="188">
        <v>24</v>
      </c>
      <c r="F63" s="205">
        <v>17</v>
      </c>
      <c r="G63" s="205">
        <v>14</v>
      </c>
      <c r="H63" s="205">
        <v>46</v>
      </c>
      <c r="I63" s="205">
        <v>73</v>
      </c>
      <c r="J63" s="205">
        <v>74</v>
      </c>
      <c r="K63" s="205">
        <v>63</v>
      </c>
      <c r="L63" s="205">
        <v>85</v>
      </c>
      <c r="M63" s="205">
        <v>56</v>
      </c>
      <c r="N63" s="205">
        <v>46</v>
      </c>
      <c r="O63" s="205">
        <v>51</v>
      </c>
      <c r="P63" s="205">
        <v>58</v>
      </c>
      <c r="Q63" s="205">
        <v>38</v>
      </c>
      <c r="R63" s="771"/>
      <c r="S63" s="4"/>
      <c r="V63" s="672"/>
    </row>
    <row r="64" spans="1:22" ht="12.75" hidden="1" customHeight="1">
      <c r="A64" s="4"/>
      <c r="B64" s="290"/>
      <c r="C64" s="581"/>
      <c r="D64" s="265" t="s">
        <v>144</v>
      </c>
      <c r="E64" s="188">
        <v>75</v>
      </c>
      <c r="F64" s="205">
        <v>81</v>
      </c>
      <c r="G64" s="205">
        <v>93</v>
      </c>
      <c r="H64" s="205">
        <v>75</v>
      </c>
      <c r="I64" s="205">
        <v>122</v>
      </c>
      <c r="J64" s="205">
        <v>106</v>
      </c>
      <c r="K64" s="205">
        <v>92</v>
      </c>
      <c r="L64" s="205">
        <v>115</v>
      </c>
      <c r="M64" s="205">
        <v>82</v>
      </c>
      <c r="N64" s="205">
        <v>112</v>
      </c>
      <c r="O64" s="205">
        <v>145</v>
      </c>
      <c r="P64" s="205">
        <v>122</v>
      </c>
      <c r="Q64" s="205">
        <v>52</v>
      </c>
      <c r="R64" s="771"/>
      <c r="S64" s="4"/>
      <c r="V64" s="672"/>
    </row>
    <row r="65" spans="1:22" ht="15" customHeight="1">
      <c r="A65" s="4"/>
      <c r="B65" s="290"/>
      <c r="C65" s="1483" t="s">
        <v>239</v>
      </c>
      <c r="D65" s="1483"/>
      <c r="E65" s="579">
        <f t="shared" ref="E65:P65" si="1">+E53/E31*100</f>
        <v>56.629787234042553</v>
      </c>
      <c r="F65" s="579">
        <f t="shared" si="1"/>
        <v>60.172453973432773</v>
      </c>
      <c r="G65" s="579">
        <f t="shared" si="1"/>
        <v>62.186520376175544</v>
      </c>
      <c r="H65" s="579">
        <f t="shared" si="1"/>
        <v>62.476683937823829</v>
      </c>
      <c r="I65" s="579">
        <f t="shared" si="1"/>
        <v>64.225473321858857</v>
      </c>
      <c r="J65" s="579">
        <f t="shared" si="1"/>
        <v>63.137775003900764</v>
      </c>
      <c r="K65" s="579">
        <f t="shared" si="1"/>
        <v>59.121560051029711</v>
      </c>
      <c r="L65" s="579">
        <f t="shared" si="1"/>
        <v>54.821724086053855</v>
      </c>
      <c r="M65" s="579">
        <f t="shared" si="1"/>
        <v>62.874612469858768</v>
      </c>
      <c r="N65" s="579">
        <f t="shared" si="1"/>
        <v>58.64471184293857</v>
      </c>
      <c r="O65" s="579">
        <f t="shared" si="1"/>
        <v>57.603532481434407</v>
      </c>
      <c r="P65" s="579">
        <f t="shared" si="1"/>
        <v>63.966190893868117</v>
      </c>
      <c r="Q65" s="579">
        <f>+Q53/Q31*100</f>
        <v>55.107700841268368</v>
      </c>
      <c r="R65" s="771"/>
      <c r="S65" s="4"/>
      <c r="V65" s="672"/>
    </row>
    <row r="66" spans="1:22" ht="11.25" customHeight="1">
      <c r="A66" s="4"/>
      <c r="B66" s="290"/>
      <c r="C66" s="581"/>
      <c r="D66" s="570" t="s">
        <v>206</v>
      </c>
      <c r="E66" s="231">
        <f t="shared" ref="E66:P72" si="2">+E58/E32*100</f>
        <v>49.08424908424908</v>
      </c>
      <c r="F66" s="231">
        <f t="shared" si="2"/>
        <v>45.316091954022994</v>
      </c>
      <c r="G66" s="231">
        <f t="shared" si="2"/>
        <v>52.848525469168905</v>
      </c>
      <c r="H66" s="231">
        <f t="shared" si="2"/>
        <v>51.228942281137812</v>
      </c>
      <c r="I66" s="231">
        <f t="shared" si="2"/>
        <v>58.510904988718984</v>
      </c>
      <c r="J66" s="231">
        <f t="shared" si="2"/>
        <v>58.815520762423411</v>
      </c>
      <c r="K66" s="231">
        <f t="shared" si="2"/>
        <v>52.110514198004608</v>
      </c>
      <c r="L66" s="231">
        <f t="shared" si="2"/>
        <v>43.471400394477314</v>
      </c>
      <c r="M66" s="231">
        <f t="shared" si="2"/>
        <v>51.926163723916531</v>
      </c>
      <c r="N66" s="231">
        <f t="shared" si="2"/>
        <v>49.499141385231823</v>
      </c>
      <c r="O66" s="231">
        <f t="shared" si="2"/>
        <v>51.127931136835855</v>
      </c>
      <c r="P66" s="231">
        <f t="shared" si="2"/>
        <v>60.520732883317265</v>
      </c>
      <c r="Q66" s="231">
        <f>+Q58/Q32*100</f>
        <v>52.974959797840569</v>
      </c>
      <c r="R66" s="771"/>
      <c r="S66" s="190"/>
      <c r="V66" s="672"/>
    </row>
    <row r="67" spans="1:22" ht="11.25" customHeight="1">
      <c r="A67" s="4"/>
      <c r="B67" s="290"/>
      <c r="C67" s="581"/>
      <c r="D67" s="570" t="s">
        <v>207</v>
      </c>
      <c r="E67" s="231">
        <f t="shared" si="2"/>
        <v>59.915833771699099</v>
      </c>
      <c r="F67" s="231">
        <f t="shared" si="2"/>
        <v>68.540540540540533</v>
      </c>
      <c r="G67" s="231">
        <f t="shared" si="2"/>
        <v>78.855721393034827</v>
      </c>
      <c r="H67" s="231">
        <f t="shared" si="2"/>
        <v>73.12677837496048</v>
      </c>
      <c r="I67" s="231">
        <f t="shared" si="2"/>
        <v>67.378309137489325</v>
      </c>
      <c r="J67" s="231">
        <f t="shared" si="2"/>
        <v>71.26979716587941</v>
      </c>
      <c r="K67" s="231">
        <f t="shared" si="2"/>
        <v>71.568627450980387</v>
      </c>
      <c r="L67" s="231">
        <f t="shared" si="2"/>
        <v>66.46913580246914</v>
      </c>
      <c r="M67" s="231">
        <f t="shared" si="2"/>
        <v>69.845722300140253</v>
      </c>
      <c r="N67" s="231">
        <f t="shared" si="2"/>
        <v>74.542992552471219</v>
      </c>
      <c r="O67" s="231">
        <f t="shared" si="2"/>
        <v>72.572445348246063</v>
      </c>
      <c r="P67" s="231">
        <f t="shared" si="2"/>
        <v>69.673275621334824</v>
      </c>
      <c r="Q67" s="231">
        <f t="shared" ref="Q67:Q72" si="3">+Q59/Q33*100</f>
        <v>62.719438238110435</v>
      </c>
      <c r="R67" s="771"/>
      <c r="S67" s="190"/>
      <c r="V67" s="672"/>
    </row>
    <row r="68" spans="1:22" ht="11.25" customHeight="1">
      <c r="A68" s="4"/>
      <c r="B68" s="290"/>
      <c r="C68" s="581"/>
      <c r="D68" s="570" t="s">
        <v>61</v>
      </c>
      <c r="E68" s="231">
        <f t="shared" si="2"/>
        <v>61.317567567567565</v>
      </c>
      <c r="F68" s="231">
        <f t="shared" si="2"/>
        <v>48.16053511705686</v>
      </c>
      <c r="G68" s="231">
        <f t="shared" si="2"/>
        <v>46.401718582169707</v>
      </c>
      <c r="H68" s="231">
        <f t="shared" si="2"/>
        <v>52.822966507177036</v>
      </c>
      <c r="I68" s="231">
        <f t="shared" si="2"/>
        <v>56.631578947368425</v>
      </c>
      <c r="J68" s="231">
        <f t="shared" si="2"/>
        <v>45.354126055880442</v>
      </c>
      <c r="K68" s="231">
        <f t="shared" si="2"/>
        <v>49.427609427609426</v>
      </c>
      <c r="L68" s="231">
        <f t="shared" si="2"/>
        <v>44.800000000000004</v>
      </c>
      <c r="M68" s="231">
        <f t="shared" si="2"/>
        <v>52.937538651824369</v>
      </c>
      <c r="N68" s="231">
        <f t="shared" si="2"/>
        <v>42.423030787684922</v>
      </c>
      <c r="O68" s="231">
        <f t="shared" si="2"/>
        <v>46.501521077792262</v>
      </c>
      <c r="P68" s="231">
        <f t="shared" si="2"/>
        <v>54.727793696275072</v>
      </c>
      <c r="Q68" s="231">
        <f t="shared" si="3"/>
        <v>42.564953012714206</v>
      </c>
      <c r="R68" s="771"/>
      <c r="S68" s="190"/>
      <c r="V68" s="672"/>
    </row>
    <row r="69" spans="1:22" ht="11.25" customHeight="1">
      <c r="A69" s="4"/>
      <c r="B69" s="290"/>
      <c r="C69" s="581"/>
      <c r="D69" s="570" t="s">
        <v>209</v>
      </c>
      <c r="E69" s="231">
        <f t="shared" si="2"/>
        <v>59.571428571428577</v>
      </c>
      <c r="F69" s="231">
        <f t="shared" si="2"/>
        <v>44.062806673209025</v>
      </c>
      <c r="G69" s="231">
        <f t="shared" si="2"/>
        <v>64.326647564469923</v>
      </c>
      <c r="H69" s="231">
        <f t="shared" si="2"/>
        <v>68.929804372842355</v>
      </c>
      <c r="I69" s="231">
        <f t="shared" si="2"/>
        <v>81.410867492850343</v>
      </c>
      <c r="J69" s="231">
        <f t="shared" si="2"/>
        <v>67.548500881834215</v>
      </c>
      <c r="K69" s="231">
        <f t="shared" si="2"/>
        <v>51.974612129760224</v>
      </c>
      <c r="L69" s="231">
        <f t="shared" si="2"/>
        <v>61.229314420803782</v>
      </c>
      <c r="M69" s="231">
        <f t="shared" si="2"/>
        <v>83.583267561168114</v>
      </c>
      <c r="N69" s="231">
        <f t="shared" si="2"/>
        <v>82.845528455284551</v>
      </c>
      <c r="O69" s="231">
        <f t="shared" si="2"/>
        <v>79.043062200956939</v>
      </c>
      <c r="P69" s="231">
        <f t="shared" si="2"/>
        <v>69.99287241625089</v>
      </c>
      <c r="Q69" s="231">
        <f t="shared" si="3"/>
        <v>54.666666666666664</v>
      </c>
      <c r="R69" s="771"/>
      <c r="S69" s="190"/>
      <c r="V69" s="672"/>
    </row>
    <row r="70" spans="1:22" ht="11.25" customHeight="1">
      <c r="A70" s="4"/>
      <c r="B70" s="290"/>
      <c r="C70" s="581"/>
      <c r="D70" s="570" t="s">
        <v>210</v>
      </c>
      <c r="E70" s="231">
        <f t="shared" si="2"/>
        <v>73.049645390070921</v>
      </c>
      <c r="F70" s="231">
        <f t="shared" si="2"/>
        <v>125.64102564102564</v>
      </c>
      <c r="G70" s="231">
        <f t="shared" si="2"/>
        <v>59.154929577464785</v>
      </c>
      <c r="H70" s="231">
        <f t="shared" si="2"/>
        <v>82.033426183844014</v>
      </c>
      <c r="I70" s="231">
        <f>+I62/I36*100</f>
        <v>64.899713467048713</v>
      </c>
      <c r="J70" s="231">
        <f t="shared" si="2"/>
        <v>70.410534469403558</v>
      </c>
      <c r="K70" s="231">
        <f t="shared" si="2"/>
        <v>77.533577533577542</v>
      </c>
      <c r="L70" s="231">
        <f t="shared" si="2"/>
        <v>81.792318634423893</v>
      </c>
      <c r="M70" s="231">
        <f t="shared" si="2"/>
        <v>77.239709443099272</v>
      </c>
      <c r="N70" s="231">
        <f t="shared" si="2"/>
        <v>58.956916099773238</v>
      </c>
      <c r="O70" s="231">
        <f t="shared" si="2"/>
        <v>32.058823529411768</v>
      </c>
      <c r="P70" s="231">
        <f t="shared" si="2"/>
        <v>74.316939890710387</v>
      </c>
      <c r="Q70" s="231">
        <f t="shared" si="3"/>
        <v>80.250783699059554</v>
      </c>
      <c r="R70" s="771"/>
      <c r="S70" s="190"/>
      <c r="V70" s="672"/>
    </row>
    <row r="71" spans="1:22" ht="11.25" customHeight="1">
      <c r="A71" s="4"/>
      <c r="B71" s="290"/>
      <c r="C71" s="581"/>
      <c r="D71" s="570" t="s">
        <v>143</v>
      </c>
      <c r="E71" s="231">
        <f t="shared" si="2"/>
        <v>104.34782608695652</v>
      </c>
      <c r="F71" s="231">
        <f t="shared" si="2"/>
        <v>36.95652173913043</v>
      </c>
      <c r="G71" s="231">
        <f t="shared" si="2"/>
        <v>66.666666666666657</v>
      </c>
      <c r="H71" s="231">
        <f t="shared" si="2"/>
        <v>58.22784810126582</v>
      </c>
      <c r="I71" s="231">
        <f t="shared" si="2"/>
        <v>69.523809523809518</v>
      </c>
      <c r="J71" s="231">
        <f t="shared" si="2"/>
        <v>83.146067415730343</v>
      </c>
      <c r="K71" s="231">
        <f t="shared" si="2"/>
        <v>57.798165137614674</v>
      </c>
      <c r="L71" s="231">
        <f t="shared" si="2"/>
        <v>66.40625</v>
      </c>
      <c r="M71" s="231">
        <f t="shared" si="2"/>
        <v>24.778761061946902</v>
      </c>
      <c r="N71" s="231">
        <f t="shared" si="2"/>
        <v>97.872340425531917</v>
      </c>
      <c r="O71" s="231">
        <f t="shared" si="2"/>
        <v>61.445783132530117</v>
      </c>
      <c r="P71" s="231">
        <f t="shared" si="2"/>
        <v>81.690140845070431</v>
      </c>
      <c r="Q71" s="231">
        <f t="shared" si="3"/>
        <v>92.682926829268297</v>
      </c>
      <c r="R71" s="771"/>
      <c r="S71" s="190"/>
      <c r="V71" s="672"/>
    </row>
    <row r="72" spans="1:22" ht="11.25" customHeight="1">
      <c r="A72" s="4"/>
      <c r="B72" s="290"/>
      <c r="C72" s="581"/>
      <c r="D72" s="570" t="s">
        <v>144</v>
      </c>
      <c r="E72" s="231">
        <f t="shared" si="2"/>
        <v>122.95081967213115</v>
      </c>
      <c r="F72" s="231">
        <f t="shared" si="2"/>
        <v>61.832061068702295</v>
      </c>
      <c r="G72" s="231">
        <f t="shared" si="2"/>
        <v>82.30088495575221</v>
      </c>
      <c r="H72" s="231">
        <f t="shared" si="2"/>
        <v>48.387096774193552</v>
      </c>
      <c r="I72" s="231">
        <f t="shared" si="2"/>
        <v>85.314685314685306</v>
      </c>
      <c r="J72" s="231">
        <f t="shared" si="2"/>
        <v>55.208333333333336</v>
      </c>
      <c r="K72" s="231">
        <f t="shared" si="2"/>
        <v>52.873563218390807</v>
      </c>
      <c r="L72" s="231">
        <f t="shared" si="2"/>
        <v>57.788944723618087</v>
      </c>
      <c r="M72" s="231">
        <f t="shared" si="2"/>
        <v>112.32876712328768</v>
      </c>
      <c r="N72" s="231">
        <f t="shared" si="2"/>
        <v>73.68421052631578</v>
      </c>
      <c r="O72" s="231">
        <f t="shared" si="2"/>
        <v>87.349397590361448</v>
      </c>
      <c r="P72" s="231">
        <f t="shared" si="2"/>
        <v>64.21052631578948</v>
      </c>
      <c r="Q72" s="231">
        <f t="shared" si="3"/>
        <v>46.428571428571431</v>
      </c>
      <c r="R72" s="771"/>
      <c r="S72" s="190"/>
      <c r="V72" s="672"/>
    </row>
    <row r="73" spans="1:22" ht="22.5" customHeight="1">
      <c r="A73" s="4"/>
      <c r="B73" s="290"/>
      <c r="C73" s="1484" t="s">
        <v>341</v>
      </c>
      <c r="D73" s="1485"/>
      <c r="E73" s="1485"/>
      <c r="F73" s="1485"/>
      <c r="G73" s="1485"/>
      <c r="H73" s="1485"/>
      <c r="I73" s="1485"/>
      <c r="J73" s="1485"/>
      <c r="K73" s="1485"/>
      <c r="L73" s="1485"/>
      <c r="M73" s="1485"/>
      <c r="N73" s="1485"/>
      <c r="O73" s="1485"/>
      <c r="P73" s="1485"/>
      <c r="Q73" s="1485"/>
      <c r="R73" s="771"/>
      <c r="S73" s="190"/>
      <c r="V73" s="672"/>
    </row>
    <row r="74" spans="1:22" ht="13.5" customHeight="1">
      <c r="A74" s="4"/>
      <c r="B74" s="290"/>
      <c r="C74" s="54" t="s">
        <v>466</v>
      </c>
      <c r="D74" s="8"/>
      <c r="E74" s="1"/>
      <c r="F74" s="1"/>
      <c r="G74" s="8"/>
      <c r="H74" s="1"/>
      <c r="I74" s="647" t="s">
        <v>240</v>
      </c>
      <c r="J74" s="8"/>
      <c r="K74" s="1"/>
      <c r="L74" s="8"/>
      <c r="M74" s="8"/>
      <c r="N74" s="8"/>
      <c r="O74" s="8"/>
      <c r="P74" s="8"/>
      <c r="Q74" s="8"/>
      <c r="R74" s="771"/>
      <c r="S74" s="4"/>
      <c r="V74" s="672"/>
    </row>
    <row r="75" spans="1:22" ht="10.5" customHeight="1">
      <c r="A75" s="4"/>
      <c r="B75" s="290"/>
      <c r="C75" s="1486" t="s">
        <v>272</v>
      </c>
      <c r="D75" s="1486"/>
      <c r="E75" s="1486"/>
      <c r="F75" s="1486"/>
      <c r="G75" s="1486"/>
      <c r="H75" s="1486"/>
      <c r="I75" s="1486"/>
      <c r="J75" s="1486"/>
      <c r="K75" s="1486"/>
      <c r="L75" s="1486"/>
      <c r="M75" s="1486"/>
      <c r="N75" s="1486"/>
      <c r="O75" s="1486"/>
      <c r="P75" s="1486"/>
      <c r="Q75" s="1486"/>
      <c r="R75" s="771"/>
      <c r="S75" s="4"/>
      <c r="V75" s="672"/>
    </row>
    <row r="76" spans="1:22" ht="13.5" customHeight="1">
      <c r="A76" s="4"/>
      <c r="B76" s="284">
        <v>10</v>
      </c>
      <c r="C76" s="1404">
        <v>41640</v>
      </c>
      <c r="D76" s="1404"/>
      <c r="E76" s="682"/>
      <c r="F76" s="682"/>
      <c r="G76" s="682"/>
      <c r="H76" s="682"/>
      <c r="I76" s="682"/>
      <c r="J76" s="190"/>
      <c r="K76" s="190"/>
      <c r="L76" s="772"/>
      <c r="M76" s="233"/>
      <c r="N76" s="233"/>
      <c r="O76" s="233"/>
      <c r="P76" s="772"/>
      <c r="Q76" s="1"/>
      <c r="R76" s="8"/>
      <c r="S76" s="4"/>
      <c r="V76" s="672"/>
    </row>
    <row r="77" spans="1:22">
      <c r="E77" s="25"/>
      <c r="F77" s="25"/>
      <c r="G77" s="25"/>
      <c r="H77" s="25"/>
      <c r="I77" s="25"/>
      <c r="J77" s="25"/>
      <c r="K77" s="25"/>
      <c r="L77" s="25"/>
      <c r="M77" s="25"/>
      <c r="N77" s="25"/>
      <c r="O77" s="25"/>
      <c r="P77" s="25"/>
      <c r="Q77" s="25"/>
      <c r="V77" s="672"/>
    </row>
    <row r="78" spans="1:22">
      <c r="E78" s="25"/>
      <c r="F78" s="25"/>
      <c r="G78" s="25"/>
      <c r="H78" s="25"/>
      <c r="I78" s="25"/>
      <c r="J78" s="25"/>
      <c r="K78" s="25"/>
      <c r="L78" s="25"/>
      <c r="M78" s="25"/>
      <c r="N78" s="25"/>
      <c r="O78" s="25"/>
      <c r="P78" s="25"/>
      <c r="Q78" s="25"/>
    </row>
    <row r="79" spans="1:22">
      <c r="E79" s="25"/>
      <c r="F79" s="25"/>
      <c r="G79" s="25"/>
      <c r="H79" s="25"/>
      <c r="I79" s="25"/>
      <c r="J79" s="25"/>
      <c r="K79" s="25"/>
      <c r="L79" s="25"/>
      <c r="M79" s="25"/>
      <c r="N79" s="25"/>
      <c r="O79" s="25"/>
      <c r="P79" s="25"/>
      <c r="Q79" s="25"/>
    </row>
    <row r="80" spans="1:22">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405"/>
      <c r="F90" s="1405"/>
      <c r="G90" s="1405"/>
      <c r="H90" s="1405"/>
      <c r="I90" s="1405"/>
      <c r="J90" s="1405"/>
      <c r="K90" s="1405"/>
      <c r="L90" s="1405"/>
      <c r="M90" s="1405"/>
      <c r="N90" s="1405"/>
      <c r="O90" s="1405"/>
      <c r="P90" s="1405"/>
      <c r="Q90" s="1405"/>
      <c r="R90" s="1405"/>
    </row>
    <row r="91" spans="5:18" ht="9.75" customHeight="1"/>
  </sheetData>
  <mergeCells count="17">
    <mergeCell ref="C73:Q73"/>
    <mergeCell ref="C75:Q75"/>
    <mergeCell ref="C76:D76"/>
    <mergeCell ref="E90:R90"/>
    <mergeCell ref="C49:D49"/>
    <mergeCell ref="C53:D53"/>
    <mergeCell ref="C65:D65"/>
    <mergeCell ref="C8:D8"/>
    <mergeCell ref="C16:D16"/>
    <mergeCell ref="C22:D22"/>
    <mergeCell ref="C23:D23"/>
    <mergeCell ref="C31:D31"/>
    <mergeCell ref="D1:R1"/>
    <mergeCell ref="B2:D2"/>
    <mergeCell ref="C5:D6"/>
    <mergeCell ref="E5:N5"/>
    <mergeCell ref="F6:Q6"/>
  </mergeCells>
  <conditionalFormatting sqref="E7:Q7">
    <cfRule type="cellIs" dxfId="12"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Y66"/>
  <sheetViews>
    <sheetView workbookViewId="0"/>
  </sheetViews>
  <sheetFormatPr defaultRowHeight="12.75"/>
  <cols>
    <col min="1" max="1" width="1" style="502" customWidth="1"/>
    <col min="2" max="2" width="2.5703125" style="502" customWidth="1"/>
    <col min="3" max="3" width="1" style="502" customWidth="1"/>
    <col min="4" max="4" width="23.42578125" style="502" customWidth="1"/>
    <col min="5" max="5" width="5.42578125" style="502" customWidth="1"/>
    <col min="6" max="6" width="5.42578125" style="497" customWidth="1"/>
    <col min="7" max="17" width="5.42578125" style="502" customWidth="1"/>
    <col min="18" max="18" width="2.5703125" style="502" customWidth="1"/>
    <col min="19" max="19" width="1" style="502" customWidth="1"/>
    <col min="20" max="16384" width="9.140625" style="502"/>
  </cols>
  <sheetData>
    <row r="1" spans="1:25" ht="13.5" customHeight="1">
      <c r="A1" s="497"/>
      <c r="B1" s="1488" t="s">
        <v>382</v>
      </c>
      <c r="C1" s="1489"/>
      <c r="D1" s="1489"/>
      <c r="E1" s="1489"/>
      <c r="F1" s="1489"/>
      <c r="G1" s="1489"/>
      <c r="H1" s="1489"/>
      <c r="I1" s="534"/>
      <c r="J1" s="534"/>
      <c r="K1" s="534"/>
      <c r="L1" s="534"/>
      <c r="M1" s="534"/>
      <c r="N1" s="534"/>
      <c r="O1" s="534"/>
      <c r="P1" s="534"/>
      <c r="Q1" s="507"/>
      <c r="R1" s="507"/>
      <c r="S1" s="497"/>
    </row>
    <row r="2" spans="1:25" ht="6" customHeight="1">
      <c r="A2" s="497"/>
      <c r="B2" s="773"/>
      <c r="C2" s="643"/>
      <c r="D2" s="643"/>
      <c r="E2" s="560"/>
      <c r="F2" s="560"/>
      <c r="G2" s="560"/>
      <c r="H2" s="560"/>
      <c r="I2" s="560"/>
      <c r="J2" s="560"/>
      <c r="K2" s="560"/>
      <c r="L2" s="560"/>
      <c r="M2" s="560"/>
      <c r="N2" s="560"/>
      <c r="O2" s="560"/>
      <c r="P2" s="560"/>
      <c r="Q2" s="560"/>
      <c r="R2" s="506"/>
      <c r="S2" s="497"/>
    </row>
    <row r="3" spans="1:25" ht="13.5" customHeight="1" thickBot="1">
      <c r="A3" s="497"/>
      <c r="B3" s="507"/>
      <c r="C3" s="507"/>
      <c r="D3" s="507"/>
      <c r="E3" s="704"/>
      <c r="F3" s="704"/>
      <c r="G3" s="704"/>
      <c r="H3" s="704"/>
      <c r="I3" s="704"/>
      <c r="J3" s="704"/>
      <c r="K3" s="704"/>
      <c r="L3" s="704"/>
      <c r="M3" s="704"/>
      <c r="N3" s="704"/>
      <c r="O3" s="704"/>
      <c r="P3" s="704"/>
      <c r="Q3" s="704" t="s">
        <v>75</v>
      </c>
      <c r="R3" s="775"/>
      <c r="S3" s="497"/>
    </row>
    <row r="4" spans="1:25" s="511" customFormat="1" ht="13.5" customHeight="1" thickBot="1">
      <c r="A4" s="509"/>
      <c r="B4" s="510"/>
      <c r="C4" s="776" t="s">
        <v>241</v>
      </c>
      <c r="D4" s="777"/>
      <c r="E4" s="777"/>
      <c r="F4" s="777"/>
      <c r="G4" s="777"/>
      <c r="H4" s="777"/>
      <c r="I4" s="777"/>
      <c r="J4" s="777"/>
      <c r="K4" s="777"/>
      <c r="L4" s="777"/>
      <c r="M4" s="777"/>
      <c r="N4" s="777"/>
      <c r="O4" s="777"/>
      <c r="P4" s="777"/>
      <c r="Q4" s="778"/>
      <c r="R4" s="775"/>
      <c r="S4" s="509"/>
      <c r="T4" s="502"/>
    </row>
    <row r="5" spans="1:25" ht="4.5" customHeight="1">
      <c r="A5" s="497"/>
      <c r="B5" s="507"/>
      <c r="C5" s="1487" t="s">
        <v>80</v>
      </c>
      <c r="D5" s="1487"/>
      <c r="E5" s="644"/>
      <c r="F5" s="644"/>
      <c r="G5" s="644"/>
      <c r="H5" s="644"/>
      <c r="I5" s="644"/>
      <c r="J5" s="644"/>
      <c r="K5" s="644"/>
      <c r="L5" s="644"/>
      <c r="M5" s="644"/>
      <c r="N5" s="644"/>
      <c r="O5" s="644"/>
      <c r="P5" s="644"/>
      <c r="Q5" s="644"/>
      <c r="R5" s="775"/>
      <c r="S5" s="497"/>
      <c r="V5" s="511"/>
    </row>
    <row r="6" spans="1:25" ht="13.5" customHeight="1">
      <c r="A6" s="497"/>
      <c r="B6" s="507"/>
      <c r="C6" s="1487"/>
      <c r="D6" s="1487"/>
      <c r="E6" s="1309" t="s">
        <v>580</v>
      </c>
      <c r="F6" s="1491" t="s">
        <v>581</v>
      </c>
      <c r="G6" s="1491"/>
      <c r="H6" s="1491"/>
      <c r="I6" s="1491"/>
      <c r="J6" s="1491"/>
      <c r="K6" s="1491"/>
      <c r="L6" s="1491"/>
      <c r="M6" s="1491"/>
      <c r="N6" s="1491"/>
      <c r="O6" s="1491"/>
      <c r="P6" s="1491"/>
      <c r="Q6" s="1491"/>
      <c r="R6" s="775"/>
      <c r="S6" s="497"/>
      <c r="V6" s="511"/>
    </row>
    <row r="7" spans="1:25">
      <c r="A7" s="497"/>
      <c r="B7" s="507"/>
      <c r="C7" s="512"/>
      <c r="D7" s="512"/>
      <c r="E7" s="894" t="s">
        <v>96</v>
      </c>
      <c r="F7" s="894" t="s">
        <v>95</v>
      </c>
      <c r="G7" s="894" t="s">
        <v>106</v>
      </c>
      <c r="H7" s="894" t="s">
        <v>105</v>
      </c>
      <c r="I7" s="894" t="s">
        <v>104</v>
      </c>
      <c r="J7" s="894" t="s">
        <v>103</v>
      </c>
      <c r="K7" s="894" t="s">
        <v>102</v>
      </c>
      <c r="L7" s="894" t="s">
        <v>101</v>
      </c>
      <c r="M7" s="894" t="s">
        <v>100</v>
      </c>
      <c r="N7" s="894" t="s">
        <v>99</v>
      </c>
      <c r="O7" s="894" t="s">
        <v>98</v>
      </c>
      <c r="P7" s="894" t="s">
        <v>97</v>
      </c>
      <c r="Q7" s="894" t="s">
        <v>96</v>
      </c>
      <c r="R7" s="508"/>
      <c r="S7" s="497"/>
      <c r="V7" s="511"/>
    </row>
    <row r="8" spans="1:25" s="782" customFormat="1" ht="22.5" customHeight="1">
      <c r="A8" s="779"/>
      <c r="B8" s="780"/>
      <c r="C8" s="1490" t="s">
        <v>70</v>
      </c>
      <c r="D8" s="1490"/>
      <c r="E8" s="493">
        <v>868637</v>
      </c>
      <c r="F8" s="494">
        <v>894294</v>
      </c>
      <c r="G8" s="494">
        <v>902394</v>
      </c>
      <c r="H8" s="494">
        <v>902912</v>
      </c>
      <c r="I8" s="494">
        <v>901441</v>
      </c>
      <c r="J8" s="494">
        <v>887666</v>
      </c>
      <c r="K8" s="494">
        <v>881277</v>
      </c>
      <c r="L8" s="494">
        <v>879225</v>
      </c>
      <c r="M8" s="494">
        <v>879113</v>
      </c>
      <c r="N8" s="494">
        <v>892403</v>
      </c>
      <c r="O8" s="494">
        <v>905954</v>
      </c>
      <c r="P8" s="494">
        <v>917096</v>
      </c>
      <c r="Q8" s="494">
        <v>917021</v>
      </c>
      <c r="R8" s="781"/>
      <c r="S8" s="779"/>
      <c r="T8" s="502"/>
      <c r="U8" s="502"/>
      <c r="V8" s="511"/>
      <c r="W8" s="502"/>
      <c r="X8" s="502"/>
      <c r="Y8" s="502"/>
    </row>
    <row r="9" spans="1:25" s="511" customFormat="1" ht="18.75" customHeight="1">
      <c r="A9" s="509"/>
      <c r="B9" s="510"/>
      <c r="C9" s="516"/>
      <c r="D9" s="563" t="s">
        <v>395</v>
      </c>
      <c r="E9" s="564">
        <v>710652</v>
      </c>
      <c r="F9" s="565">
        <v>740062</v>
      </c>
      <c r="G9" s="565">
        <v>739611</v>
      </c>
      <c r="H9" s="565">
        <v>734448</v>
      </c>
      <c r="I9" s="565">
        <v>728512</v>
      </c>
      <c r="J9" s="565">
        <v>703205</v>
      </c>
      <c r="K9" s="565">
        <v>689933</v>
      </c>
      <c r="L9" s="565">
        <v>688099</v>
      </c>
      <c r="M9" s="565">
        <v>695065</v>
      </c>
      <c r="N9" s="565">
        <v>697296</v>
      </c>
      <c r="O9" s="565">
        <v>694904</v>
      </c>
      <c r="P9" s="565">
        <v>692019</v>
      </c>
      <c r="Q9" s="565">
        <v>690535</v>
      </c>
      <c r="R9" s="540"/>
      <c r="S9" s="509"/>
      <c r="T9" s="502"/>
    </row>
    <row r="10" spans="1:25" s="511" customFormat="1" ht="18.75" customHeight="1">
      <c r="A10" s="509"/>
      <c r="B10" s="510"/>
      <c r="C10" s="516"/>
      <c r="D10" s="563" t="s">
        <v>242</v>
      </c>
      <c r="E10" s="564">
        <v>58058</v>
      </c>
      <c r="F10" s="565">
        <v>57433</v>
      </c>
      <c r="G10" s="565">
        <v>59018</v>
      </c>
      <c r="H10" s="565">
        <v>57724</v>
      </c>
      <c r="I10" s="565">
        <v>57560</v>
      </c>
      <c r="J10" s="565">
        <v>57815</v>
      </c>
      <c r="K10" s="565">
        <v>58639</v>
      </c>
      <c r="L10" s="565">
        <v>57582</v>
      </c>
      <c r="M10" s="565">
        <v>58837</v>
      </c>
      <c r="N10" s="565">
        <v>61799</v>
      </c>
      <c r="O10" s="565">
        <v>62603</v>
      </c>
      <c r="P10" s="565">
        <v>64496</v>
      </c>
      <c r="Q10" s="565">
        <v>63494</v>
      </c>
      <c r="R10" s="540"/>
      <c r="S10" s="509"/>
      <c r="T10" s="502"/>
    </row>
    <row r="11" spans="1:25" s="511" customFormat="1" ht="18.75" customHeight="1">
      <c r="A11" s="509"/>
      <c r="B11" s="510"/>
      <c r="C11" s="516"/>
      <c r="D11" s="563" t="s">
        <v>243</v>
      </c>
      <c r="E11" s="564">
        <v>82679</v>
      </c>
      <c r="F11" s="565">
        <v>78679</v>
      </c>
      <c r="G11" s="565">
        <v>85192</v>
      </c>
      <c r="H11" s="565">
        <v>93653</v>
      </c>
      <c r="I11" s="565">
        <v>96743</v>
      </c>
      <c r="J11" s="565">
        <v>106983</v>
      </c>
      <c r="K11" s="565">
        <v>114809</v>
      </c>
      <c r="L11" s="565">
        <v>114305</v>
      </c>
      <c r="M11" s="565">
        <v>106537</v>
      </c>
      <c r="N11" s="565">
        <v>114918</v>
      </c>
      <c r="O11" s="565">
        <v>128533</v>
      </c>
      <c r="P11" s="565">
        <v>140877</v>
      </c>
      <c r="Q11" s="565">
        <v>143853</v>
      </c>
      <c r="R11" s="540"/>
      <c r="S11" s="509"/>
      <c r="V11" s="886"/>
    </row>
    <row r="12" spans="1:25" s="511" customFormat="1" ht="22.5" customHeight="1">
      <c r="A12" s="509"/>
      <c r="B12" s="510"/>
      <c r="C12" s="516"/>
      <c r="D12" s="566" t="s">
        <v>396</v>
      </c>
      <c r="E12" s="564">
        <v>17248</v>
      </c>
      <c r="F12" s="565">
        <v>18120</v>
      </c>
      <c r="G12" s="565">
        <v>18573</v>
      </c>
      <c r="H12" s="565">
        <v>17087</v>
      </c>
      <c r="I12" s="565">
        <v>18626</v>
      </c>
      <c r="J12" s="565">
        <v>19663</v>
      </c>
      <c r="K12" s="565">
        <v>17896</v>
      </c>
      <c r="L12" s="565">
        <v>19239</v>
      </c>
      <c r="M12" s="565">
        <v>18674</v>
      </c>
      <c r="N12" s="565">
        <v>18390</v>
      </c>
      <c r="O12" s="565">
        <v>19914</v>
      </c>
      <c r="P12" s="565">
        <v>19704</v>
      </c>
      <c r="Q12" s="565">
        <v>19139</v>
      </c>
      <c r="R12" s="540"/>
      <c r="S12" s="509"/>
      <c r="V12" s="886"/>
    </row>
    <row r="13" spans="1:25" ht="15.75" customHeight="1" thickBot="1">
      <c r="A13" s="497"/>
      <c r="B13" s="507"/>
      <c r="C13" s="512"/>
      <c r="D13" s="512"/>
      <c r="E13" s="704"/>
      <c r="F13" s="704"/>
      <c r="G13" s="704"/>
      <c r="H13" s="704"/>
      <c r="I13" s="704"/>
      <c r="J13" s="704"/>
      <c r="K13" s="704"/>
      <c r="L13" s="704"/>
      <c r="M13" s="704"/>
      <c r="N13" s="704"/>
      <c r="O13" s="704"/>
      <c r="P13" s="704"/>
      <c r="Q13" s="578"/>
      <c r="R13" s="508"/>
      <c r="S13" s="497"/>
      <c r="V13" s="886"/>
    </row>
    <row r="14" spans="1:25" ht="13.5" customHeight="1" thickBot="1">
      <c r="A14" s="497"/>
      <c r="B14" s="507"/>
      <c r="C14" s="776" t="s">
        <v>25</v>
      </c>
      <c r="D14" s="777"/>
      <c r="E14" s="777"/>
      <c r="F14" s="777"/>
      <c r="G14" s="777"/>
      <c r="H14" s="777"/>
      <c r="I14" s="777"/>
      <c r="J14" s="777"/>
      <c r="K14" s="777"/>
      <c r="L14" s="777"/>
      <c r="M14" s="777"/>
      <c r="N14" s="777"/>
      <c r="O14" s="777"/>
      <c r="P14" s="777"/>
      <c r="Q14" s="778"/>
      <c r="R14" s="508"/>
      <c r="S14" s="497"/>
      <c r="V14" s="886"/>
    </row>
    <row r="15" spans="1:25" ht="9.75" customHeight="1">
      <c r="A15" s="497"/>
      <c r="B15" s="507"/>
      <c r="C15" s="1487" t="s">
        <v>80</v>
      </c>
      <c r="D15" s="1487"/>
      <c r="E15" s="515"/>
      <c r="F15" s="515"/>
      <c r="G15" s="515"/>
      <c r="H15" s="515"/>
      <c r="I15" s="515"/>
      <c r="J15" s="515"/>
      <c r="K15" s="515"/>
      <c r="L15" s="515"/>
      <c r="M15" s="515"/>
      <c r="N15" s="515"/>
      <c r="O15" s="515"/>
      <c r="P15" s="515"/>
      <c r="Q15" s="621"/>
      <c r="R15" s="508"/>
      <c r="S15" s="497"/>
      <c r="V15" s="886"/>
    </row>
    <row r="16" spans="1:25" s="782" customFormat="1" ht="22.5" customHeight="1">
      <c r="A16" s="779"/>
      <c r="B16" s="780"/>
      <c r="C16" s="1490" t="s">
        <v>70</v>
      </c>
      <c r="D16" s="1490"/>
      <c r="E16" s="493">
        <f t="shared" ref="E16:P16" si="0">+E9</f>
        <v>710652</v>
      </c>
      <c r="F16" s="494">
        <f t="shared" si="0"/>
        <v>740062</v>
      </c>
      <c r="G16" s="494">
        <f t="shared" si="0"/>
        <v>739611</v>
      </c>
      <c r="H16" s="494">
        <f t="shared" si="0"/>
        <v>734448</v>
      </c>
      <c r="I16" s="494">
        <f t="shared" si="0"/>
        <v>728512</v>
      </c>
      <c r="J16" s="494">
        <f t="shared" si="0"/>
        <v>703205</v>
      </c>
      <c r="K16" s="494">
        <f t="shared" si="0"/>
        <v>689933</v>
      </c>
      <c r="L16" s="494">
        <f t="shared" si="0"/>
        <v>688099</v>
      </c>
      <c r="M16" s="494">
        <f t="shared" si="0"/>
        <v>695065</v>
      </c>
      <c r="N16" s="494">
        <f t="shared" si="0"/>
        <v>697296</v>
      </c>
      <c r="O16" s="494">
        <f t="shared" si="0"/>
        <v>694904</v>
      </c>
      <c r="P16" s="494">
        <f t="shared" si="0"/>
        <v>692019</v>
      </c>
      <c r="Q16" s="494">
        <f>+Q9</f>
        <v>690535</v>
      </c>
      <c r="R16" s="781"/>
      <c r="S16" s="779"/>
      <c r="V16" s="886"/>
    </row>
    <row r="17" spans="1:22" ht="22.5" customHeight="1">
      <c r="A17" s="497"/>
      <c r="B17" s="507"/>
      <c r="C17" s="703"/>
      <c r="D17" s="570" t="s">
        <v>74</v>
      </c>
      <c r="E17" s="188">
        <v>352424</v>
      </c>
      <c r="F17" s="205">
        <v>368092</v>
      </c>
      <c r="G17" s="205">
        <v>368906</v>
      </c>
      <c r="H17" s="205">
        <v>366274</v>
      </c>
      <c r="I17" s="205">
        <v>363004</v>
      </c>
      <c r="J17" s="205">
        <v>350179</v>
      </c>
      <c r="K17" s="205">
        <v>339867</v>
      </c>
      <c r="L17" s="205">
        <v>335718</v>
      </c>
      <c r="M17" s="205">
        <v>334776</v>
      </c>
      <c r="N17" s="205">
        <v>334727</v>
      </c>
      <c r="O17" s="205">
        <v>335839</v>
      </c>
      <c r="P17" s="205">
        <v>336599</v>
      </c>
      <c r="Q17" s="205">
        <v>337688</v>
      </c>
      <c r="R17" s="508"/>
      <c r="S17" s="497"/>
      <c r="V17" s="886"/>
    </row>
    <row r="18" spans="1:22" ht="15.75" customHeight="1">
      <c r="A18" s="497"/>
      <c r="B18" s="507"/>
      <c r="C18" s="703"/>
      <c r="D18" s="570" t="s">
        <v>73</v>
      </c>
      <c r="E18" s="188">
        <v>358228</v>
      </c>
      <c r="F18" s="205">
        <v>371970</v>
      </c>
      <c r="G18" s="205">
        <v>370705</v>
      </c>
      <c r="H18" s="205">
        <v>368174</v>
      </c>
      <c r="I18" s="205">
        <v>365508</v>
      </c>
      <c r="J18" s="205">
        <v>353026</v>
      </c>
      <c r="K18" s="205">
        <v>350066</v>
      </c>
      <c r="L18" s="205">
        <v>352381</v>
      </c>
      <c r="M18" s="205">
        <v>360289</v>
      </c>
      <c r="N18" s="205">
        <v>362569</v>
      </c>
      <c r="O18" s="205">
        <v>359065</v>
      </c>
      <c r="P18" s="205">
        <v>355420</v>
      </c>
      <c r="Q18" s="205">
        <v>352847</v>
      </c>
      <c r="R18" s="508"/>
      <c r="S18" s="497"/>
      <c r="V18" s="886"/>
    </row>
    <row r="19" spans="1:22" ht="22.5" customHeight="1">
      <c r="A19" s="497"/>
      <c r="B19" s="507"/>
      <c r="C19" s="703"/>
      <c r="D19" s="570" t="s">
        <v>244</v>
      </c>
      <c r="E19" s="188">
        <v>87966</v>
      </c>
      <c r="F19" s="205">
        <v>93224</v>
      </c>
      <c r="G19" s="205">
        <v>91800</v>
      </c>
      <c r="H19" s="205">
        <v>89504</v>
      </c>
      <c r="I19" s="205">
        <v>89086</v>
      </c>
      <c r="J19" s="205">
        <v>84900</v>
      </c>
      <c r="K19" s="205">
        <v>81631</v>
      </c>
      <c r="L19" s="205">
        <v>82494</v>
      </c>
      <c r="M19" s="205">
        <v>84479</v>
      </c>
      <c r="N19" s="205">
        <v>89384</v>
      </c>
      <c r="O19" s="205">
        <v>92577</v>
      </c>
      <c r="P19" s="205">
        <v>93427</v>
      </c>
      <c r="Q19" s="205">
        <v>89496</v>
      </c>
      <c r="R19" s="508"/>
      <c r="S19" s="497"/>
      <c r="V19" s="886"/>
    </row>
    <row r="20" spans="1:22" ht="15.75" customHeight="1">
      <c r="A20" s="497"/>
      <c r="B20" s="507"/>
      <c r="C20" s="703"/>
      <c r="D20" s="570" t="s">
        <v>245</v>
      </c>
      <c r="E20" s="188">
        <v>622686</v>
      </c>
      <c r="F20" s="205">
        <v>646838</v>
      </c>
      <c r="G20" s="205">
        <v>647811</v>
      </c>
      <c r="H20" s="205">
        <v>644944</v>
      </c>
      <c r="I20" s="205">
        <v>639426</v>
      </c>
      <c r="J20" s="205">
        <v>618305</v>
      </c>
      <c r="K20" s="205">
        <v>608302</v>
      </c>
      <c r="L20" s="205">
        <v>605605</v>
      </c>
      <c r="M20" s="205">
        <v>610586</v>
      </c>
      <c r="N20" s="205">
        <v>607912</v>
      </c>
      <c r="O20" s="205">
        <v>602327</v>
      </c>
      <c r="P20" s="205">
        <v>598592</v>
      </c>
      <c r="Q20" s="205">
        <v>601039</v>
      </c>
      <c r="R20" s="508"/>
      <c r="S20" s="497"/>
      <c r="V20" s="886"/>
    </row>
    <row r="21" spans="1:22" ht="22.5" customHeight="1">
      <c r="A21" s="497"/>
      <c r="B21" s="507"/>
      <c r="C21" s="703"/>
      <c r="D21" s="570" t="s">
        <v>233</v>
      </c>
      <c r="E21" s="188">
        <v>58425</v>
      </c>
      <c r="F21" s="205">
        <v>60766</v>
      </c>
      <c r="G21" s="205">
        <v>60298</v>
      </c>
      <c r="H21" s="205">
        <v>60662</v>
      </c>
      <c r="I21" s="205">
        <v>60631</v>
      </c>
      <c r="J21" s="205">
        <v>58386</v>
      </c>
      <c r="K21" s="205">
        <v>57065</v>
      </c>
      <c r="L21" s="205">
        <v>58722</v>
      </c>
      <c r="M21" s="205">
        <v>61977</v>
      </c>
      <c r="N21" s="205">
        <v>68499</v>
      </c>
      <c r="O21" s="205">
        <v>72153</v>
      </c>
      <c r="P21" s="205">
        <v>73203</v>
      </c>
      <c r="Q21" s="205">
        <v>70693</v>
      </c>
      <c r="R21" s="508"/>
      <c r="S21" s="497"/>
      <c r="V21" s="886"/>
    </row>
    <row r="22" spans="1:22" ht="15.75" customHeight="1">
      <c r="A22" s="497"/>
      <c r="B22" s="507"/>
      <c r="C22" s="703"/>
      <c r="D22" s="570" t="s">
        <v>246</v>
      </c>
      <c r="E22" s="188">
        <v>652227</v>
      </c>
      <c r="F22" s="205">
        <v>679296</v>
      </c>
      <c r="G22" s="205">
        <v>679313</v>
      </c>
      <c r="H22" s="205">
        <v>673786</v>
      </c>
      <c r="I22" s="205">
        <v>667881</v>
      </c>
      <c r="J22" s="205">
        <v>644819</v>
      </c>
      <c r="K22" s="205">
        <v>632868</v>
      </c>
      <c r="L22" s="205">
        <v>629377</v>
      </c>
      <c r="M22" s="205">
        <v>633088</v>
      </c>
      <c r="N22" s="205">
        <v>628797</v>
      </c>
      <c r="O22" s="205">
        <v>622751</v>
      </c>
      <c r="P22" s="205">
        <v>618816</v>
      </c>
      <c r="Q22" s="205">
        <v>619842</v>
      </c>
      <c r="R22" s="508"/>
      <c r="S22" s="497"/>
      <c r="U22" s="886"/>
      <c r="V22" s="886"/>
    </row>
    <row r="23" spans="1:22" ht="15" customHeight="1">
      <c r="A23" s="497"/>
      <c r="B23" s="507"/>
      <c r="C23" s="570"/>
      <c r="D23" s="572" t="s">
        <v>400</v>
      </c>
      <c r="E23" s="188">
        <v>20476</v>
      </c>
      <c r="F23" s="205">
        <v>21550</v>
      </c>
      <c r="G23" s="205">
        <v>22350</v>
      </c>
      <c r="H23" s="205">
        <v>22570</v>
      </c>
      <c r="I23" s="205">
        <v>21353</v>
      </c>
      <c r="J23" s="205">
        <v>19768</v>
      </c>
      <c r="K23" s="205">
        <v>19463</v>
      </c>
      <c r="L23" s="205">
        <v>19749</v>
      </c>
      <c r="M23" s="205">
        <v>19824</v>
      </c>
      <c r="N23" s="205">
        <v>19262</v>
      </c>
      <c r="O23" s="205">
        <v>20430</v>
      </c>
      <c r="P23" s="205">
        <v>20841</v>
      </c>
      <c r="Q23" s="205">
        <v>21040</v>
      </c>
      <c r="R23" s="508"/>
      <c r="S23" s="497"/>
      <c r="V23" s="886"/>
    </row>
    <row r="24" spans="1:22" ht="15" customHeight="1">
      <c r="A24" s="497"/>
      <c r="B24" s="507"/>
      <c r="C24" s="265"/>
      <c r="D24" s="129" t="s">
        <v>234</v>
      </c>
      <c r="E24" s="188">
        <v>223198</v>
      </c>
      <c r="F24" s="205">
        <v>231012</v>
      </c>
      <c r="G24" s="205">
        <v>230964</v>
      </c>
      <c r="H24" s="205">
        <v>228978</v>
      </c>
      <c r="I24" s="205">
        <v>226436</v>
      </c>
      <c r="J24" s="205">
        <v>218898</v>
      </c>
      <c r="K24" s="205">
        <v>212597</v>
      </c>
      <c r="L24" s="205">
        <v>207696</v>
      </c>
      <c r="M24" s="205">
        <v>206806</v>
      </c>
      <c r="N24" s="205">
        <v>203766</v>
      </c>
      <c r="O24" s="205">
        <v>200778</v>
      </c>
      <c r="P24" s="205">
        <v>197670</v>
      </c>
      <c r="Q24" s="205">
        <v>198319</v>
      </c>
      <c r="R24" s="508"/>
      <c r="S24" s="497"/>
      <c r="V24" s="886"/>
    </row>
    <row r="25" spans="1:22" ht="15" customHeight="1">
      <c r="A25" s="497"/>
      <c r="B25" s="507"/>
      <c r="C25" s="265"/>
      <c r="D25" s="129" t="s">
        <v>182</v>
      </c>
      <c r="E25" s="188">
        <v>403480</v>
      </c>
      <c r="F25" s="205">
        <v>421158</v>
      </c>
      <c r="G25" s="205">
        <v>420311</v>
      </c>
      <c r="H25" s="205">
        <v>416469</v>
      </c>
      <c r="I25" s="205">
        <v>413790</v>
      </c>
      <c r="J25" s="205">
        <v>399578</v>
      </c>
      <c r="K25" s="205">
        <v>393610</v>
      </c>
      <c r="L25" s="205">
        <v>393518</v>
      </c>
      <c r="M25" s="205">
        <v>397920</v>
      </c>
      <c r="N25" s="205">
        <v>398344</v>
      </c>
      <c r="O25" s="205">
        <v>395098</v>
      </c>
      <c r="P25" s="205">
        <v>394375</v>
      </c>
      <c r="Q25" s="205">
        <v>394859</v>
      </c>
      <c r="R25" s="508"/>
      <c r="S25" s="497"/>
      <c r="V25" s="886"/>
    </row>
    <row r="26" spans="1:22" ht="15" customHeight="1">
      <c r="A26" s="497"/>
      <c r="B26" s="507"/>
      <c r="C26" s="265"/>
      <c r="D26" s="129" t="s">
        <v>235</v>
      </c>
      <c r="E26" s="188">
        <v>5073</v>
      </c>
      <c r="F26" s="205">
        <v>5576</v>
      </c>
      <c r="G26" s="205">
        <v>5688</v>
      </c>
      <c r="H26" s="205">
        <v>5769</v>
      </c>
      <c r="I26" s="205">
        <v>6302</v>
      </c>
      <c r="J26" s="205">
        <v>6575</v>
      </c>
      <c r="K26" s="205">
        <v>7198</v>
      </c>
      <c r="L26" s="205">
        <v>8414</v>
      </c>
      <c r="M26" s="205">
        <v>8538</v>
      </c>
      <c r="N26" s="205">
        <v>7425</v>
      </c>
      <c r="O26" s="205">
        <v>6445</v>
      </c>
      <c r="P26" s="205">
        <v>5930</v>
      </c>
      <c r="Q26" s="205">
        <v>5624</v>
      </c>
      <c r="R26" s="508"/>
      <c r="S26" s="497"/>
      <c r="V26" s="886"/>
    </row>
    <row r="27" spans="1:22" ht="22.5" customHeight="1">
      <c r="A27" s="497"/>
      <c r="B27" s="507"/>
      <c r="C27" s="703"/>
      <c r="D27" s="570" t="s">
        <v>247</v>
      </c>
      <c r="E27" s="188">
        <v>417897</v>
      </c>
      <c r="F27" s="205">
        <v>433070</v>
      </c>
      <c r="G27" s="205">
        <v>426483</v>
      </c>
      <c r="H27" s="205">
        <v>417936</v>
      </c>
      <c r="I27" s="205">
        <v>408971</v>
      </c>
      <c r="J27" s="205">
        <v>387454</v>
      </c>
      <c r="K27" s="205">
        <v>375976</v>
      </c>
      <c r="L27" s="205">
        <v>370539</v>
      </c>
      <c r="M27" s="205">
        <v>374034</v>
      </c>
      <c r="N27" s="205">
        <v>370500</v>
      </c>
      <c r="O27" s="205">
        <v>371811</v>
      </c>
      <c r="P27" s="205">
        <v>370108</v>
      </c>
      <c r="Q27" s="205">
        <v>367550</v>
      </c>
      <c r="R27" s="508"/>
      <c r="S27" s="497"/>
      <c r="V27" s="886"/>
    </row>
    <row r="28" spans="1:22" ht="15.75" customHeight="1">
      <c r="A28" s="497"/>
      <c r="B28" s="507"/>
      <c r="C28" s="703"/>
      <c r="D28" s="570" t="s">
        <v>248</v>
      </c>
      <c r="E28" s="188">
        <v>292755</v>
      </c>
      <c r="F28" s="205">
        <v>306992</v>
      </c>
      <c r="G28" s="205">
        <v>313128</v>
      </c>
      <c r="H28" s="205">
        <v>316512</v>
      </c>
      <c r="I28" s="205">
        <v>319541</v>
      </c>
      <c r="J28" s="205">
        <v>315751</v>
      </c>
      <c r="K28" s="205">
        <v>313957</v>
      </c>
      <c r="L28" s="205">
        <v>317560</v>
      </c>
      <c r="M28" s="205">
        <v>321031</v>
      </c>
      <c r="N28" s="205">
        <v>326796</v>
      </c>
      <c r="O28" s="205">
        <v>323093</v>
      </c>
      <c r="P28" s="205">
        <v>321911</v>
      </c>
      <c r="Q28" s="205">
        <v>322985</v>
      </c>
      <c r="R28" s="508"/>
      <c r="S28" s="497"/>
      <c r="V28" s="886"/>
    </row>
    <row r="29" spans="1:22" ht="22.5" customHeight="1">
      <c r="A29" s="497"/>
      <c r="B29" s="507"/>
      <c r="C29" s="703"/>
      <c r="D29" s="570" t="s">
        <v>249</v>
      </c>
      <c r="E29" s="188">
        <v>35945</v>
      </c>
      <c r="F29" s="205">
        <v>37249</v>
      </c>
      <c r="G29" s="205">
        <v>38648</v>
      </c>
      <c r="H29" s="205">
        <v>39874</v>
      </c>
      <c r="I29" s="205">
        <v>39179</v>
      </c>
      <c r="J29" s="205">
        <v>37719</v>
      </c>
      <c r="K29" s="205">
        <v>37287</v>
      </c>
      <c r="L29" s="205">
        <v>36501</v>
      </c>
      <c r="M29" s="205">
        <v>36301</v>
      </c>
      <c r="N29" s="205">
        <v>36214</v>
      </c>
      <c r="O29" s="205">
        <v>36929</v>
      </c>
      <c r="P29" s="205">
        <v>37361</v>
      </c>
      <c r="Q29" s="205">
        <v>37808</v>
      </c>
      <c r="R29" s="508"/>
      <c r="S29" s="497"/>
      <c r="V29" s="886"/>
    </row>
    <row r="30" spans="1:22" ht="15.75" customHeight="1">
      <c r="A30" s="497"/>
      <c r="B30" s="507"/>
      <c r="C30" s="703"/>
      <c r="D30" s="570" t="s">
        <v>250</v>
      </c>
      <c r="E30" s="188">
        <v>154750</v>
      </c>
      <c r="F30" s="205">
        <v>158314</v>
      </c>
      <c r="G30" s="205">
        <v>160409</v>
      </c>
      <c r="H30" s="205">
        <v>161538</v>
      </c>
      <c r="I30" s="205">
        <v>159971</v>
      </c>
      <c r="J30" s="205">
        <v>155002</v>
      </c>
      <c r="K30" s="205">
        <v>152384</v>
      </c>
      <c r="L30" s="205">
        <v>150036</v>
      </c>
      <c r="M30" s="205">
        <v>149328</v>
      </c>
      <c r="N30" s="205">
        <v>147209</v>
      </c>
      <c r="O30" s="205">
        <v>147560</v>
      </c>
      <c r="P30" s="205">
        <v>147633</v>
      </c>
      <c r="Q30" s="205">
        <v>148513</v>
      </c>
      <c r="R30" s="508"/>
      <c r="S30" s="497"/>
      <c r="V30" s="886"/>
    </row>
    <row r="31" spans="1:22" ht="15.75" customHeight="1">
      <c r="A31" s="497"/>
      <c r="B31" s="507"/>
      <c r="C31" s="703"/>
      <c r="D31" s="570" t="s">
        <v>251</v>
      </c>
      <c r="E31" s="188">
        <v>118483</v>
      </c>
      <c r="F31" s="205">
        <v>123161</v>
      </c>
      <c r="G31" s="205">
        <v>123339</v>
      </c>
      <c r="H31" s="205">
        <v>122920</v>
      </c>
      <c r="I31" s="205">
        <v>121335</v>
      </c>
      <c r="J31" s="205">
        <v>117324</v>
      </c>
      <c r="K31" s="205">
        <v>113612</v>
      </c>
      <c r="L31" s="205">
        <v>111622</v>
      </c>
      <c r="M31" s="205">
        <v>111559</v>
      </c>
      <c r="N31" s="205">
        <v>110291</v>
      </c>
      <c r="O31" s="205">
        <v>110773</v>
      </c>
      <c r="P31" s="205">
        <v>110868</v>
      </c>
      <c r="Q31" s="205">
        <v>111415</v>
      </c>
      <c r="R31" s="508"/>
      <c r="S31" s="497"/>
      <c r="V31" s="886"/>
    </row>
    <row r="32" spans="1:22" ht="15.75" customHeight="1">
      <c r="A32" s="497"/>
      <c r="B32" s="507"/>
      <c r="C32" s="703"/>
      <c r="D32" s="570" t="s">
        <v>252</v>
      </c>
      <c r="E32" s="188">
        <v>148308</v>
      </c>
      <c r="F32" s="205">
        <v>155361</v>
      </c>
      <c r="G32" s="205">
        <v>154289</v>
      </c>
      <c r="H32" s="205">
        <v>152833</v>
      </c>
      <c r="I32" s="205">
        <v>151261</v>
      </c>
      <c r="J32" s="205">
        <v>145755</v>
      </c>
      <c r="K32" s="205">
        <v>142763</v>
      </c>
      <c r="L32" s="205">
        <v>140135</v>
      </c>
      <c r="M32" s="205">
        <v>139749</v>
      </c>
      <c r="N32" s="205">
        <v>138417</v>
      </c>
      <c r="O32" s="205">
        <v>138120</v>
      </c>
      <c r="P32" s="205">
        <v>137273</v>
      </c>
      <c r="Q32" s="205">
        <v>138036</v>
      </c>
      <c r="R32" s="508"/>
      <c r="S32" s="497"/>
      <c r="V32" s="886"/>
    </row>
    <row r="33" spans="1:22" ht="15.75" customHeight="1">
      <c r="A33" s="497"/>
      <c r="B33" s="507"/>
      <c r="C33" s="703"/>
      <c r="D33" s="570" t="s">
        <v>253</v>
      </c>
      <c r="E33" s="188">
        <v>164425</v>
      </c>
      <c r="F33" s="205">
        <v>173603</v>
      </c>
      <c r="G33" s="205">
        <v>172063</v>
      </c>
      <c r="H33" s="205">
        <v>168907</v>
      </c>
      <c r="I33" s="205">
        <v>168808</v>
      </c>
      <c r="J33" s="205">
        <v>162314</v>
      </c>
      <c r="K33" s="205">
        <v>158299</v>
      </c>
      <c r="L33" s="205">
        <v>158159</v>
      </c>
      <c r="M33" s="205">
        <v>160014</v>
      </c>
      <c r="N33" s="205">
        <v>161715</v>
      </c>
      <c r="O33" s="205">
        <v>162583</v>
      </c>
      <c r="P33" s="205">
        <v>163235</v>
      </c>
      <c r="Q33" s="205">
        <v>161354</v>
      </c>
      <c r="R33" s="508"/>
      <c r="S33" s="497"/>
      <c r="V33" s="886"/>
    </row>
    <row r="34" spans="1:22" ht="15.75" customHeight="1">
      <c r="A34" s="497"/>
      <c r="B34" s="507"/>
      <c r="C34" s="703"/>
      <c r="D34" s="570" t="s">
        <v>254</v>
      </c>
      <c r="E34" s="188">
        <v>88741</v>
      </c>
      <c r="F34" s="205">
        <v>92374</v>
      </c>
      <c r="G34" s="205">
        <v>90863</v>
      </c>
      <c r="H34" s="205">
        <v>88376</v>
      </c>
      <c r="I34" s="205">
        <v>87958</v>
      </c>
      <c r="J34" s="205">
        <v>85091</v>
      </c>
      <c r="K34" s="205">
        <v>85588</v>
      </c>
      <c r="L34" s="205">
        <v>91646</v>
      </c>
      <c r="M34" s="205">
        <v>98114</v>
      </c>
      <c r="N34" s="205">
        <v>103450</v>
      </c>
      <c r="O34" s="205">
        <v>98939</v>
      </c>
      <c r="P34" s="205">
        <v>95649</v>
      </c>
      <c r="Q34" s="205">
        <v>93409</v>
      </c>
      <c r="R34" s="508"/>
      <c r="S34" s="497"/>
      <c r="V34" s="1372"/>
    </row>
    <row r="35" spans="1:22" ht="22.5" customHeight="1">
      <c r="A35" s="497"/>
      <c r="B35" s="507"/>
      <c r="C35" s="703"/>
      <c r="D35" s="570" t="s">
        <v>206</v>
      </c>
      <c r="E35" s="188">
        <v>295598</v>
      </c>
      <c r="F35" s="205">
        <v>304100</v>
      </c>
      <c r="G35" s="205">
        <v>302592</v>
      </c>
      <c r="H35" s="205">
        <v>300142</v>
      </c>
      <c r="I35" s="205">
        <v>299298</v>
      </c>
      <c r="J35" s="205">
        <v>291614</v>
      </c>
      <c r="K35" s="205">
        <v>287359</v>
      </c>
      <c r="L35" s="205">
        <v>289905</v>
      </c>
      <c r="M35" s="205">
        <v>297798</v>
      </c>
      <c r="N35" s="205">
        <v>300595</v>
      </c>
      <c r="O35" s="205">
        <v>297842</v>
      </c>
      <c r="P35" s="205">
        <v>293374</v>
      </c>
      <c r="Q35" s="205">
        <v>291621</v>
      </c>
      <c r="R35" s="508"/>
      <c r="S35" s="497"/>
      <c r="V35" s="886"/>
    </row>
    <row r="36" spans="1:22" ht="15.75" customHeight="1">
      <c r="A36" s="497"/>
      <c r="B36" s="507"/>
      <c r="C36" s="703"/>
      <c r="D36" s="570" t="s">
        <v>207</v>
      </c>
      <c r="E36" s="188">
        <v>132203</v>
      </c>
      <c r="F36" s="205">
        <v>137092</v>
      </c>
      <c r="G36" s="205">
        <v>135708</v>
      </c>
      <c r="H36" s="205">
        <v>134997</v>
      </c>
      <c r="I36" s="205">
        <v>135547</v>
      </c>
      <c r="J36" s="205">
        <v>130266</v>
      </c>
      <c r="K36" s="205">
        <v>127868</v>
      </c>
      <c r="L36" s="205">
        <v>127986</v>
      </c>
      <c r="M36" s="205">
        <v>128875</v>
      </c>
      <c r="N36" s="205">
        <v>127063</v>
      </c>
      <c r="O36" s="205">
        <v>125151</v>
      </c>
      <c r="P36" s="205">
        <v>123137</v>
      </c>
      <c r="Q36" s="205">
        <v>125670</v>
      </c>
      <c r="R36" s="508"/>
      <c r="S36" s="497"/>
      <c r="V36" s="886"/>
    </row>
    <row r="37" spans="1:22" ht="15.75" customHeight="1">
      <c r="A37" s="497"/>
      <c r="B37" s="507"/>
      <c r="C37" s="703"/>
      <c r="D37" s="570" t="s">
        <v>61</v>
      </c>
      <c r="E37" s="188">
        <v>164650</v>
      </c>
      <c r="F37" s="205">
        <v>173880</v>
      </c>
      <c r="G37" s="205">
        <v>175343</v>
      </c>
      <c r="H37" s="205">
        <v>175298</v>
      </c>
      <c r="I37" s="205">
        <v>172784</v>
      </c>
      <c r="J37" s="205">
        <v>167778</v>
      </c>
      <c r="K37" s="205">
        <v>165562</v>
      </c>
      <c r="L37" s="205">
        <v>164135</v>
      </c>
      <c r="M37" s="205">
        <v>164471</v>
      </c>
      <c r="N37" s="205">
        <v>164477</v>
      </c>
      <c r="O37" s="205">
        <v>162592</v>
      </c>
      <c r="P37" s="205">
        <v>161411</v>
      </c>
      <c r="Q37" s="205">
        <v>161231</v>
      </c>
      <c r="R37" s="508"/>
      <c r="S37" s="497"/>
      <c r="V37" s="886"/>
    </row>
    <row r="38" spans="1:22" ht="15.75" customHeight="1">
      <c r="A38" s="497"/>
      <c r="B38" s="507"/>
      <c r="C38" s="703"/>
      <c r="D38" s="570" t="s">
        <v>209</v>
      </c>
      <c r="E38" s="188">
        <v>47375</v>
      </c>
      <c r="F38" s="205">
        <v>50190</v>
      </c>
      <c r="G38" s="205">
        <v>50257</v>
      </c>
      <c r="H38" s="205">
        <v>50312</v>
      </c>
      <c r="I38" s="205">
        <v>49473</v>
      </c>
      <c r="J38" s="205">
        <v>46652</v>
      </c>
      <c r="K38" s="205">
        <v>45336</v>
      </c>
      <c r="L38" s="205">
        <v>45647</v>
      </c>
      <c r="M38" s="205">
        <v>45174</v>
      </c>
      <c r="N38" s="205">
        <v>44422</v>
      </c>
      <c r="O38" s="205">
        <v>44990</v>
      </c>
      <c r="P38" s="205">
        <v>44605</v>
      </c>
      <c r="Q38" s="205">
        <v>43604</v>
      </c>
      <c r="R38" s="508"/>
      <c r="S38" s="497"/>
      <c r="V38" s="886"/>
    </row>
    <row r="39" spans="1:22" ht="15.75" customHeight="1">
      <c r="A39" s="497"/>
      <c r="B39" s="507"/>
      <c r="C39" s="703"/>
      <c r="D39" s="570" t="s">
        <v>210</v>
      </c>
      <c r="E39" s="188">
        <v>35640</v>
      </c>
      <c r="F39" s="205">
        <v>37768</v>
      </c>
      <c r="G39" s="205">
        <v>38059</v>
      </c>
      <c r="H39" s="205">
        <v>36148</v>
      </c>
      <c r="I39" s="205">
        <v>34026</v>
      </c>
      <c r="J39" s="205">
        <v>30135</v>
      </c>
      <c r="K39" s="205">
        <v>27842</v>
      </c>
      <c r="L39" s="205">
        <v>25928</v>
      </c>
      <c r="M39" s="205">
        <v>24657</v>
      </c>
      <c r="N39" s="205">
        <v>26255</v>
      </c>
      <c r="O39" s="205">
        <v>28546</v>
      </c>
      <c r="P39" s="205">
        <v>33566</v>
      </c>
      <c r="Q39" s="205">
        <v>32443</v>
      </c>
      <c r="R39" s="508"/>
      <c r="S39" s="497"/>
      <c r="V39" s="886"/>
    </row>
    <row r="40" spans="1:22" ht="15.75" customHeight="1">
      <c r="A40" s="497"/>
      <c r="B40" s="507"/>
      <c r="C40" s="703"/>
      <c r="D40" s="570" t="s">
        <v>143</v>
      </c>
      <c r="E40" s="188">
        <v>11445</v>
      </c>
      <c r="F40" s="205">
        <v>12560</v>
      </c>
      <c r="G40" s="205">
        <v>12676</v>
      </c>
      <c r="H40" s="205">
        <v>12782</v>
      </c>
      <c r="I40" s="205">
        <v>13029</v>
      </c>
      <c r="J40" s="205">
        <v>12782</v>
      </c>
      <c r="K40" s="205">
        <v>12621</v>
      </c>
      <c r="L40" s="205">
        <v>11836</v>
      </c>
      <c r="M40" s="205">
        <v>11640</v>
      </c>
      <c r="N40" s="205">
        <v>11923</v>
      </c>
      <c r="O40" s="205">
        <v>12935</v>
      </c>
      <c r="P40" s="205">
        <v>13126</v>
      </c>
      <c r="Q40" s="205">
        <v>13208</v>
      </c>
      <c r="R40" s="508"/>
      <c r="S40" s="497"/>
      <c r="V40" s="886"/>
    </row>
    <row r="41" spans="1:22" ht="15.75" customHeight="1">
      <c r="A41" s="497"/>
      <c r="B41" s="507"/>
      <c r="C41" s="703"/>
      <c r="D41" s="570" t="s">
        <v>144</v>
      </c>
      <c r="E41" s="188">
        <v>23741</v>
      </c>
      <c r="F41" s="205">
        <v>24472</v>
      </c>
      <c r="G41" s="205">
        <v>24976</v>
      </c>
      <c r="H41" s="205">
        <v>24769</v>
      </c>
      <c r="I41" s="205">
        <v>24355</v>
      </c>
      <c r="J41" s="205">
        <v>23978</v>
      </c>
      <c r="K41" s="205">
        <v>23345</v>
      </c>
      <c r="L41" s="205">
        <v>22662</v>
      </c>
      <c r="M41" s="205">
        <v>22450</v>
      </c>
      <c r="N41" s="205">
        <v>22561</v>
      </c>
      <c r="O41" s="205">
        <v>22848</v>
      </c>
      <c r="P41" s="205">
        <v>22800</v>
      </c>
      <c r="Q41" s="205">
        <v>22758</v>
      </c>
      <c r="R41" s="508"/>
      <c r="S41" s="497"/>
      <c r="V41" s="886"/>
    </row>
    <row r="42" spans="1:22" s="783" customFormat="1" ht="22.5" customHeight="1">
      <c r="A42" s="784"/>
      <c r="B42" s="785"/>
      <c r="C42" s="904" t="s">
        <v>351</v>
      </c>
      <c r="D42" s="904"/>
      <c r="E42" s="493"/>
      <c r="F42" s="494"/>
      <c r="G42" s="494"/>
      <c r="H42" s="494"/>
      <c r="I42" s="494"/>
      <c r="J42" s="494"/>
      <c r="K42" s="494"/>
      <c r="L42" s="494"/>
      <c r="M42" s="494"/>
      <c r="N42" s="494"/>
      <c r="O42" s="494"/>
      <c r="P42" s="494"/>
      <c r="Q42" s="494"/>
      <c r="R42" s="786"/>
      <c r="S42" s="784"/>
      <c r="V42" s="886"/>
    </row>
    <row r="43" spans="1:22" ht="15.75" customHeight="1">
      <c r="A43" s="497"/>
      <c r="B43" s="507"/>
      <c r="C43" s="703"/>
      <c r="D43" s="903" t="s">
        <v>582</v>
      </c>
      <c r="E43" s="188">
        <v>84810</v>
      </c>
      <c r="F43" s="188">
        <v>89237</v>
      </c>
      <c r="G43" s="188">
        <v>89263</v>
      </c>
      <c r="H43" s="188">
        <v>88789</v>
      </c>
      <c r="I43" s="188">
        <v>87382</v>
      </c>
      <c r="J43" s="188">
        <v>83600</v>
      </c>
      <c r="K43" s="188">
        <v>84267</v>
      </c>
      <c r="L43" s="188">
        <v>84261</v>
      </c>
      <c r="M43" s="188">
        <v>85113</v>
      </c>
      <c r="N43" s="188">
        <v>84058</v>
      </c>
      <c r="O43" s="188">
        <v>84988</v>
      </c>
      <c r="P43" s="188">
        <v>86625</v>
      </c>
      <c r="Q43" s="188">
        <v>86694</v>
      </c>
      <c r="R43" s="508"/>
      <c r="S43" s="497"/>
      <c r="V43" s="886"/>
    </row>
    <row r="44" spans="1:22" s="783" customFormat="1" ht="15.75" customHeight="1">
      <c r="A44" s="784"/>
      <c r="B44" s="785"/>
      <c r="C44" s="787"/>
      <c r="D44" s="903" t="s">
        <v>584</v>
      </c>
      <c r="E44" s="188">
        <v>75058</v>
      </c>
      <c r="F44" s="188">
        <v>77888</v>
      </c>
      <c r="G44" s="188">
        <v>79020</v>
      </c>
      <c r="H44" s="188">
        <v>80132</v>
      </c>
      <c r="I44" s="188">
        <v>79798</v>
      </c>
      <c r="J44" s="188">
        <v>76941</v>
      </c>
      <c r="K44" s="188">
        <v>74817</v>
      </c>
      <c r="L44" s="188">
        <v>73625</v>
      </c>
      <c r="M44" s="188">
        <v>73448</v>
      </c>
      <c r="N44" s="188">
        <v>73960</v>
      </c>
      <c r="O44" s="188">
        <v>75520</v>
      </c>
      <c r="P44" s="188">
        <v>77040</v>
      </c>
      <c r="Q44" s="188">
        <v>76537</v>
      </c>
      <c r="R44" s="786"/>
      <c r="S44" s="784"/>
      <c r="V44" s="886"/>
    </row>
    <row r="45" spans="1:22" ht="15.75" customHeight="1">
      <c r="A45" s="497"/>
      <c r="B45" s="510"/>
      <c r="C45" s="703"/>
      <c r="D45" s="903" t="s">
        <v>586</v>
      </c>
      <c r="E45" s="188">
        <v>67623</v>
      </c>
      <c r="F45" s="188">
        <v>70737</v>
      </c>
      <c r="G45" s="188">
        <v>69811</v>
      </c>
      <c r="H45" s="188">
        <v>68453</v>
      </c>
      <c r="I45" s="188">
        <v>68337</v>
      </c>
      <c r="J45" s="188">
        <v>66224</v>
      </c>
      <c r="K45" s="188">
        <v>64769</v>
      </c>
      <c r="L45" s="188">
        <v>64786</v>
      </c>
      <c r="M45" s="188">
        <v>65286</v>
      </c>
      <c r="N45" s="188">
        <v>65002</v>
      </c>
      <c r="O45" s="188">
        <v>64366</v>
      </c>
      <c r="P45" s="188">
        <v>63716</v>
      </c>
      <c r="Q45" s="188">
        <v>63323</v>
      </c>
      <c r="R45" s="508"/>
      <c r="S45" s="497"/>
      <c r="V45" s="886"/>
    </row>
    <row r="46" spans="1:22" ht="15.75" customHeight="1">
      <c r="A46" s="497"/>
      <c r="B46" s="507"/>
      <c r="C46" s="703"/>
      <c r="D46" s="903" t="s">
        <v>583</v>
      </c>
      <c r="E46" s="188">
        <v>65568</v>
      </c>
      <c r="F46" s="188">
        <v>68689</v>
      </c>
      <c r="G46" s="188">
        <v>69258</v>
      </c>
      <c r="H46" s="188">
        <v>68959</v>
      </c>
      <c r="I46" s="188">
        <v>67529</v>
      </c>
      <c r="J46" s="188">
        <v>64755</v>
      </c>
      <c r="K46" s="188">
        <v>62194</v>
      </c>
      <c r="L46" s="188">
        <v>60481</v>
      </c>
      <c r="M46" s="188">
        <v>59299</v>
      </c>
      <c r="N46" s="188">
        <v>57945</v>
      </c>
      <c r="O46" s="188">
        <v>57313</v>
      </c>
      <c r="P46" s="188">
        <v>57148</v>
      </c>
      <c r="Q46" s="188">
        <v>58748</v>
      </c>
      <c r="R46" s="508"/>
      <c r="S46" s="497"/>
      <c r="V46" s="886"/>
    </row>
    <row r="47" spans="1:22" ht="15.75" customHeight="1">
      <c r="A47" s="497"/>
      <c r="B47" s="507"/>
      <c r="C47" s="703"/>
      <c r="D47" s="903" t="s">
        <v>585</v>
      </c>
      <c r="E47" s="188">
        <v>56656</v>
      </c>
      <c r="F47" s="188">
        <v>58431</v>
      </c>
      <c r="G47" s="188">
        <v>58599</v>
      </c>
      <c r="H47" s="188">
        <v>59065</v>
      </c>
      <c r="I47" s="188">
        <v>58671</v>
      </c>
      <c r="J47" s="188">
        <v>56786</v>
      </c>
      <c r="K47" s="188">
        <v>55072</v>
      </c>
      <c r="L47" s="188">
        <v>54056</v>
      </c>
      <c r="M47" s="188">
        <v>53607</v>
      </c>
      <c r="N47" s="188">
        <v>53164</v>
      </c>
      <c r="O47" s="188">
        <v>53086</v>
      </c>
      <c r="P47" s="188">
        <v>52666</v>
      </c>
      <c r="Q47" s="188">
        <v>53390</v>
      </c>
      <c r="R47" s="508"/>
      <c r="S47" s="497"/>
      <c r="V47" s="886"/>
    </row>
    <row r="48" spans="1:22" s="511" customFormat="1" ht="30" customHeight="1">
      <c r="A48" s="509"/>
      <c r="B48" s="510"/>
      <c r="C48" s="1493" t="s">
        <v>273</v>
      </c>
      <c r="D48" s="1494"/>
      <c r="E48" s="1494"/>
      <c r="F48" s="1494"/>
      <c r="G48" s="1494"/>
      <c r="H48" s="1494"/>
      <c r="I48" s="1494"/>
      <c r="J48" s="1494"/>
      <c r="K48" s="1494"/>
      <c r="L48" s="1494"/>
      <c r="M48" s="1494"/>
      <c r="N48" s="1494"/>
      <c r="O48" s="1494"/>
      <c r="P48" s="1494"/>
      <c r="Q48" s="1494"/>
      <c r="R48" s="540"/>
      <c r="S48" s="509"/>
      <c r="V48" s="886"/>
    </row>
    <row r="49" spans="1:22" s="511" customFormat="1" ht="13.5" customHeight="1">
      <c r="A49" s="509"/>
      <c r="B49" s="510"/>
      <c r="C49" s="545" t="s">
        <v>466</v>
      </c>
      <c r="D49" s="788"/>
      <c r="E49" s="789"/>
      <c r="F49" s="510"/>
      <c r="G49" s="789"/>
      <c r="H49" s="788"/>
      <c r="I49" s="789"/>
      <c r="J49" s="790" t="s">
        <v>240</v>
      </c>
      <c r="K49" s="789"/>
      <c r="L49" s="788"/>
      <c r="M49" s="788"/>
      <c r="N49" s="788"/>
      <c r="O49" s="788"/>
      <c r="P49" s="788"/>
      <c r="Q49" s="788"/>
      <c r="R49" s="540"/>
      <c r="S49" s="509"/>
      <c r="V49" s="886"/>
    </row>
    <row r="50" spans="1:22" s="511" customFormat="1" ht="10.5" customHeight="1">
      <c r="A50" s="509"/>
      <c r="B50" s="510"/>
      <c r="C50" s="1486" t="s">
        <v>347</v>
      </c>
      <c r="D50" s="1486"/>
      <c r="E50" s="1486"/>
      <c r="F50" s="1486"/>
      <c r="G50" s="1486"/>
      <c r="H50" s="1486"/>
      <c r="I50" s="1486"/>
      <c r="J50" s="1486"/>
      <c r="K50" s="1486"/>
      <c r="L50" s="1486"/>
      <c r="M50" s="1486"/>
      <c r="N50" s="1486"/>
      <c r="O50" s="1486"/>
      <c r="P50" s="1486"/>
      <c r="Q50" s="1486"/>
      <c r="R50" s="540"/>
      <c r="S50" s="509"/>
    </row>
    <row r="51" spans="1:22">
      <c r="A51" s="497"/>
      <c r="B51" s="507"/>
      <c r="C51" s="507"/>
      <c r="D51" s="507"/>
      <c r="E51" s="507"/>
      <c r="F51" s="507"/>
      <c r="G51" s="507"/>
      <c r="H51" s="574"/>
      <c r="I51" s="574"/>
      <c r="J51" s="574"/>
      <c r="K51" s="574"/>
      <c r="L51" s="872"/>
      <c r="M51" s="507"/>
      <c r="N51" s="1495">
        <v>41640</v>
      </c>
      <c r="O51" s="1495"/>
      <c r="P51" s="1495"/>
      <c r="Q51" s="1495"/>
      <c r="R51" s="791">
        <v>11</v>
      </c>
      <c r="S51" s="497"/>
    </row>
    <row r="52" spans="1:22">
      <c r="A52" s="527"/>
      <c r="B52" s="527"/>
      <c r="C52" s="527"/>
      <c r="D52" s="527"/>
      <c r="E52" s="527"/>
      <c r="G52" s="527"/>
      <c r="H52" s="527"/>
      <c r="I52" s="527"/>
      <c r="J52" s="527"/>
      <c r="K52" s="527"/>
      <c r="L52" s="527"/>
      <c r="M52" s="527"/>
      <c r="N52" s="527"/>
      <c r="O52" s="527"/>
      <c r="P52" s="527"/>
      <c r="Q52" s="527"/>
      <c r="R52" s="527"/>
      <c r="S52" s="527"/>
    </row>
    <row r="53" spans="1:22">
      <c r="A53" s="527"/>
      <c r="B53" s="527"/>
      <c r="C53" s="527"/>
      <c r="D53" s="527"/>
      <c r="E53" s="527"/>
      <c r="G53" s="527"/>
      <c r="H53" s="527"/>
      <c r="I53" s="527"/>
      <c r="J53" s="527"/>
      <c r="K53" s="527"/>
      <c r="L53" s="527"/>
      <c r="M53" s="527"/>
      <c r="N53" s="527"/>
      <c r="O53" s="527"/>
      <c r="P53" s="527"/>
      <c r="Q53" s="527"/>
      <c r="R53" s="527"/>
      <c r="S53" s="527"/>
    </row>
    <row r="62" spans="1:22" ht="8.25" customHeight="1"/>
    <row r="64" spans="1:22" ht="9" customHeight="1">
      <c r="R64" s="513"/>
    </row>
    <row r="65" spans="5:18" ht="8.25" customHeight="1">
      <c r="E65" s="1492"/>
      <c r="F65" s="1492"/>
      <c r="G65" s="1492"/>
      <c r="H65" s="1492"/>
      <c r="I65" s="1492"/>
      <c r="J65" s="1492"/>
      <c r="K65" s="1492"/>
      <c r="L65" s="1492"/>
      <c r="M65" s="1492"/>
      <c r="N65" s="1492"/>
      <c r="O65" s="1492"/>
      <c r="P65" s="1492"/>
      <c r="Q65" s="1492"/>
      <c r="R65" s="1492"/>
    </row>
    <row r="66" spans="5:18" ht="9.75" customHeight="1"/>
  </sheetData>
  <mergeCells count="10">
    <mergeCell ref="E65:R65"/>
    <mergeCell ref="C16:D16"/>
    <mergeCell ref="C48:Q48"/>
    <mergeCell ref="C50:Q50"/>
    <mergeCell ref="N51:Q51"/>
    <mergeCell ref="C15:D15"/>
    <mergeCell ref="B1:H1"/>
    <mergeCell ref="C5:D6"/>
    <mergeCell ref="C8:D8"/>
    <mergeCell ref="F6:Q6"/>
  </mergeCells>
  <conditionalFormatting sqref="E7:Q7">
    <cfRule type="cellIs" dxfId="11"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6populacao3</vt:lpstr>
      <vt:lpstr>7empregoINE3</vt:lpstr>
      <vt:lpstr>8desemprego_INE3</vt:lpstr>
      <vt:lpstr>9dgert</vt:lpstr>
      <vt:lpstr>10desemprego_IEFP</vt:lpstr>
      <vt:lpstr>11desemprego_IEFP</vt:lpstr>
      <vt:lpstr>12fp_ine_trim</vt:lpstr>
      <vt:lpstr>13empresarial</vt:lpstr>
      <vt:lpstr>14ganhos</vt:lpstr>
      <vt:lpstr>15salários</vt:lpstr>
      <vt:lpstr>16irct</vt:lpstr>
      <vt:lpstr>17acidentes</vt:lpstr>
      <vt:lpstr>18ssocial</vt:lpstr>
      <vt:lpstr>19ssocial</vt:lpstr>
      <vt:lpstr>20destaque</vt:lpstr>
      <vt:lpstr>21destaque</vt:lpstr>
      <vt:lpstr>22conceito</vt:lpstr>
      <vt:lpstr>23conceito</vt:lpstr>
      <vt:lpstr>contracapa</vt:lpstr>
      <vt:lpstr>'10desemprego_IEFP'!Área_de_Impressão</vt:lpstr>
      <vt:lpstr>'11desemprego_IEFP'!Área_de_Impressão</vt:lpstr>
      <vt:lpstr>'12fp_ine_trim'!Área_de_Impressão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2014-02-03T10:45:08Z</cp:lastPrinted>
  <dcterms:created xsi:type="dcterms:W3CDTF">2004-03-02T09:49:36Z</dcterms:created>
  <dcterms:modified xsi:type="dcterms:W3CDTF">2014-02-03T10:45:50Z</dcterms:modified>
</cp:coreProperties>
</file>